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6395" windowHeight="5355"/>
  </bookViews>
  <sheets>
    <sheet name="Instructions" sheetId="10" r:id="rId1"/>
    <sheet name="Letter" sheetId="12" r:id="rId2"/>
    <sheet name="Salary" sheetId="2" r:id="rId3"/>
    <sheet name="Pension" sheetId="20" r:id="rId4"/>
    <sheet name="Chapter VI" sheetId="18" r:id="rId5"/>
    <sheet name="10(13A)" sheetId="7" r:id="rId6"/>
    <sheet name="IT Computation Form" sheetId="1" r:id="rId7"/>
    <sheet name="Form 12B" sheetId="14" r:id="rId8"/>
    <sheet name="Feedback" sheetId="13" r:id="rId9"/>
    <sheet name="IT Slab" sheetId="16" r:id="rId10"/>
    <sheet name="working sheet" sheetId="17" r:id="rId11"/>
  </sheets>
  <definedNames>
    <definedName name="_xlnm.Print_Titles" localSheetId="6">'IT Computation Form'!$1:$8</definedName>
  </definedNames>
  <calcPr calcId="124519"/>
</workbook>
</file>

<file path=xl/calcChain.xml><?xml version="1.0" encoding="utf-8"?>
<calcChain xmlns="http://schemas.openxmlformats.org/spreadsheetml/2006/main">
  <c r="C5" i="1"/>
  <c r="D1" i="20"/>
  <c r="H1" i="2"/>
  <c r="I15" i="1" l="1"/>
  <c r="I17" s="1"/>
  <c r="C21" i="20" l="1"/>
  <c r="E4"/>
  <c r="D4"/>
  <c r="C4"/>
  <c r="G5"/>
  <c r="B5"/>
  <c r="C5" s="1"/>
  <c r="R8" i="7"/>
  <c r="H8"/>
  <c r="E4" i="2"/>
  <c r="E5" s="1"/>
  <c r="E6" s="1"/>
  <c r="E7" s="1"/>
  <c r="E8" s="1"/>
  <c r="E9" s="1"/>
  <c r="E10" s="1"/>
  <c r="E11" s="1"/>
  <c r="E12" s="1"/>
  <c r="E13" s="1"/>
  <c r="E14" s="1"/>
  <c r="E15" s="1"/>
  <c r="N1" i="18"/>
  <c r="B7" i="14"/>
  <c r="E10"/>
  <c r="D10"/>
  <c r="C10"/>
  <c r="D4" i="2"/>
  <c r="C4"/>
  <c r="C40" i="13"/>
  <c r="C39"/>
  <c r="C38"/>
  <c r="J22" i="2"/>
  <c r="K16"/>
  <c r="Q33" i="18" s="1"/>
  <c r="J26" i="1"/>
  <c r="I25"/>
  <c r="I26"/>
  <c r="N23" i="18"/>
  <c r="K23"/>
  <c r="N21"/>
  <c r="K21"/>
  <c r="T30" l="1"/>
  <c r="Q30" s="1"/>
  <c r="T29"/>
  <c r="Q29" s="1"/>
  <c r="V29" s="1"/>
  <c r="Q36" s="1"/>
  <c r="F4" i="20"/>
  <c r="H4" s="1"/>
  <c r="E5"/>
  <c r="D5"/>
  <c r="B6"/>
  <c r="G6"/>
  <c r="G7" s="1"/>
  <c r="G8" s="1"/>
  <c r="G9" s="1"/>
  <c r="G10" s="1"/>
  <c r="G11" s="1"/>
  <c r="G12" s="1"/>
  <c r="G13" s="1"/>
  <c r="G14" s="1"/>
  <c r="G15" s="1"/>
  <c r="Q20" i="18"/>
  <c r="Q22"/>
  <c r="C6" i="20" l="1"/>
  <c r="E6"/>
  <c r="D6"/>
  <c r="D7" s="1"/>
  <c r="D8" s="1"/>
  <c r="D9" s="1"/>
  <c r="D10" s="1"/>
  <c r="D11" s="1"/>
  <c r="D12" s="1"/>
  <c r="D13" s="1"/>
  <c r="D14" s="1"/>
  <c r="D15" s="1"/>
  <c r="F5"/>
  <c r="H5" s="1"/>
  <c r="B7"/>
  <c r="G16"/>
  <c r="Q27" i="18"/>
  <c r="Q28"/>
  <c r="Q25"/>
  <c r="D16" i="20" l="1"/>
  <c r="F6"/>
  <c r="H6" s="1"/>
  <c r="C7"/>
  <c r="E7"/>
  <c r="B8"/>
  <c r="Q24" i="18"/>
  <c r="F7" i="20" l="1"/>
  <c r="H7" s="1"/>
  <c r="C8"/>
  <c r="E8"/>
  <c r="B9"/>
  <c r="G7" i="1"/>
  <c r="I5" s="1"/>
  <c r="F16" i="2"/>
  <c r="I5"/>
  <c r="I6" s="1"/>
  <c r="I7" s="1"/>
  <c r="I8" s="1"/>
  <c r="I9" s="1"/>
  <c r="I10" s="1"/>
  <c r="I11" s="1"/>
  <c r="I12" s="1"/>
  <c r="I13" s="1"/>
  <c r="I14" s="1"/>
  <c r="I15" s="1"/>
  <c r="J5"/>
  <c r="J6" s="1"/>
  <c r="J7" s="1"/>
  <c r="J8" s="1"/>
  <c r="J9" s="1"/>
  <c r="J10" s="1"/>
  <c r="J11" s="1"/>
  <c r="J12" s="1"/>
  <c r="J13" s="1"/>
  <c r="J14" s="1"/>
  <c r="J15" s="1"/>
  <c r="L11" i="14"/>
  <c r="L12" s="1"/>
  <c r="L13" s="1"/>
  <c r="L14" s="1"/>
  <c r="L15" s="1"/>
  <c r="L16" s="1"/>
  <c r="L17" s="1"/>
  <c r="L18" s="1"/>
  <c r="L19" s="1"/>
  <c r="L20" s="1"/>
  <c r="L21" s="1"/>
  <c r="M11"/>
  <c r="M12" s="1"/>
  <c r="M13" s="1"/>
  <c r="M14" s="1"/>
  <c r="M15" s="1"/>
  <c r="M16" s="1"/>
  <c r="M17" s="1"/>
  <c r="M18" s="1"/>
  <c r="M19" s="1"/>
  <c r="M20" s="1"/>
  <c r="M21" s="1"/>
  <c r="L5" i="2"/>
  <c r="L6" s="1"/>
  <c r="L7" s="1"/>
  <c r="L8" s="1"/>
  <c r="L9" s="1"/>
  <c r="L10" s="1"/>
  <c r="L11" s="1"/>
  <c r="L12" s="1"/>
  <c r="L13" s="1"/>
  <c r="L14" s="1"/>
  <c r="L15" s="1"/>
  <c r="H22" i="14"/>
  <c r="G22"/>
  <c r="K11"/>
  <c r="K12" s="1"/>
  <c r="K13" s="1"/>
  <c r="B11"/>
  <c r="E11" s="1"/>
  <c r="B5" i="2"/>
  <c r="F8" i="20" l="1"/>
  <c r="H8" s="1"/>
  <c r="C9"/>
  <c r="E9"/>
  <c r="B10"/>
  <c r="C11" i="14"/>
  <c r="D11"/>
  <c r="B12"/>
  <c r="C5" i="2"/>
  <c r="D5"/>
  <c r="Q32" i="18"/>
  <c r="Q31"/>
  <c r="G4" i="2"/>
  <c r="H4" s="1"/>
  <c r="K14" i="14"/>
  <c r="K15" s="1"/>
  <c r="K16" s="1"/>
  <c r="K17" s="1"/>
  <c r="K18" s="1"/>
  <c r="K19" s="1"/>
  <c r="K20" s="1"/>
  <c r="K21" s="1"/>
  <c r="L22"/>
  <c r="M22"/>
  <c r="I10"/>
  <c r="F9" i="20" l="1"/>
  <c r="H9" s="1"/>
  <c r="C10"/>
  <c r="E10"/>
  <c r="B11"/>
  <c r="D12" i="14"/>
  <c r="E12"/>
  <c r="B13"/>
  <c r="C12"/>
  <c r="M4" i="2"/>
  <c r="K22" i="14"/>
  <c r="N8" i="18" s="1"/>
  <c r="I11" i="14"/>
  <c r="J11" s="1"/>
  <c r="N11" s="1"/>
  <c r="J10"/>
  <c r="N10" s="1"/>
  <c r="J16" i="2"/>
  <c r="N10" i="18" s="1"/>
  <c r="L16" i="2"/>
  <c r="I39" i="1" l="1"/>
  <c r="J39"/>
  <c r="F10" i="20"/>
  <c r="H10" s="1"/>
  <c r="C11"/>
  <c r="F11" s="1"/>
  <c r="H11" s="1"/>
  <c r="E11"/>
  <c r="B12"/>
  <c r="E13" i="14"/>
  <c r="B14"/>
  <c r="E14" s="1"/>
  <c r="C13"/>
  <c r="D13"/>
  <c r="I12"/>
  <c r="J12" s="1"/>
  <c r="N12" s="1"/>
  <c r="G5" i="2"/>
  <c r="B6"/>
  <c r="C12" i="20" l="1"/>
  <c r="E12"/>
  <c r="B13"/>
  <c r="B15" i="14"/>
  <c r="C14"/>
  <c r="D14"/>
  <c r="D15"/>
  <c r="E15"/>
  <c r="I13"/>
  <c r="J13" s="1"/>
  <c r="N13" s="1"/>
  <c r="B16"/>
  <c r="C15"/>
  <c r="C6" i="2"/>
  <c r="D6"/>
  <c r="H5"/>
  <c r="M5" s="1"/>
  <c r="I16"/>
  <c r="B7"/>
  <c r="B8" s="1"/>
  <c r="F12" i="20" l="1"/>
  <c r="H12" s="1"/>
  <c r="C13"/>
  <c r="E13"/>
  <c r="B14"/>
  <c r="I14" i="14"/>
  <c r="J14" s="1"/>
  <c r="N14" s="1"/>
  <c r="D16"/>
  <c r="E16"/>
  <c r="B17"/>
  <c r="E17" s="1"/>
  <c r="C16"/>
  <c r="D8" i="2"/>
  <c r="C8"/>
  <c r="C7"/>
  <c r="D7"/>
  <c r="N7" i="18"/>
  <c r="N18" s="1"/>
  <c r="Q18" s="1"/>
  <c r="G6" i="2"/>
  <c r="I15" i="14"/>
  <c r="J15" s="1"/>
  <c r="N15" s="1"/>
  <c r="F13" i="20" l="1"/>
  <c r="H13" s="1"/>
  <c r="C14"/>
  <c r="E14"/>
  <c r="B15"/>
  <c r="C17" i="14"/>
  <c r="D17"/>
  <c r="H6" i="2"/>
  <c r="M6" s="1"/>
  <c r="B9"/>
  <c r="I16" i="14"/>
  <c r="J16" s="1"/>
  <c r="B18"/>
  <c r="G7" i="2"/>
  <c r="F14" i="20" l="1"/>
  <c r="H14" s="1"/>
  <c r="C15"/>
  <c r="C16" s="1"/>
  <c r="E15"/>
  <c r="E16" s="1"/>
  <c r="B16"/>
  <c r="D18" i="14"/>
  <c r="E18"/>
  <c r="C18"/>
  <c r="C9" i="2"/>
  <c r="D9"/>
  <c r="H7"/>
  <c r="M7" s="1"/>
  <c r="G8"/>
  <c r="B10"/>
  <c r="I17" i="14"/>
  <c r="J17" s="1"/>
  <c r="N17" s="1"/>
  <c r="B19"/>
  <c r="N16"/>
  <c r="F15" i="20" l="1"/>
  <c r="H15" s="1"/>
  <c r="D19" i="14"/>
  <c r="E19"/>
  <c r="C19"/>
  <c r="C10" i="2"/>
  <c r="D10"/>
  <c r="H8"/>
  <c r="M8" s="1"/>
  <c r="B11"/>
  <c r="I18" i="14"/>
  <c r="J18" s="1"/>
  <c r="N18" s="1"/>
  <c r="B20"/>
  <c r="E20" s="1"/>
  <c r="G9" i="2"/>
  <c r="F16" i="20" l="1"/>
  <c r="H16"/>
  <c r="C20" i="14"/>
  <c r="D20"/>
  <c r="C11" i="2"/>
  <c r="D11"/>
  <c r="H9"/>
  <c r="M9" s="1"/>
  <c r="B12"/>
  <c r="G10"/>
  <c r="I19" i="14"/>
  <c r="J19" s="1"/>
  <c r="N19" s="1"/>
  <c r="B21"/>
  <c r="J14" i="1" l="1"/>
  <c r="I14"/>
  <c r="D21" i="14"/>
  <c r="D22" s="1"/>
  <c r="R9" i="7" s="1"/>
  <c r="E21" i="14"/>
  <c r="E22" s="1"/>
  <c r="C21"/>
  <c r="C12" i="2"/>
  <c r="D12"/>
  <c r="H10"/>
  <c r="M10" s="1"/>
  <c r="C22" i="14"/>
  <c r="G11" i="2"/>
  <c r="B13"/>
  <c r="B14" s="1"/>
  <c r="I20" i="14"/>
  <c r="J20" s="1"/>
  <c r="N20" s="1"/>
  <c r="B22"/>
  <c r="R7" i="7" l="1"/>
  <c r="R5"/>
  <c r="C14" i="2"/>
  <c r="B15"/>
  <c r="D14"/>
  <c r="C13"/>
  <c r="D13"/>
  <c r="H11"/>
  <c r="M11" s="1"/>
  <c r="G12"/>
  <c r="I21" i="14"/>
  <c r="D15" i="2" l="1"/>
  <c r="C15"/>
  <c r="H12"/>
  <c r="M12" s="1"/>
  <c r="E16"/>
  <c r="G13"/>
  <c r="H13" s="1"/>
  <c r="J21" i="14"/>
  <c r="J22" s="1"/>
  <c r="I22"/>
  <c r="M13" i="2" l="1"/>
  <c r="J13" i="1"/>
  <c r="I13"/>
  <c r="D16" i="2"/>
  <c r="H9" i="7" s="1"/>
  <c r="C16" i="2"/>
  <c r="B16"/>
  <c r="G14"/>
  <c r="H22" i="1"/>
  <c r="N21" i="14"/>
  <c r="N22" s="1"/>
  <c r="H7" i="7" l="1"/>
  <c r="H5"/>
  <c r="H6" s="1"/>
  <c r="H14" i="2"/>
  <c r="M14" s="1"/>
  <c r="G15"/>
  <c r="R6" i="7"/>
  <c r="R10" s="1"/>
  <c r="H10" l="1"/>
  <c r="I18" i="1" s="1"/>
  <c r="H15" i="2"/>
  <c r="H16" s="1"/>
  <c r="H21" i="1" s="1"/>
  <c r="G16" i="2"/>
  <c r="I10" i="1" l="1"/>
  <c r="J10"/>
  <c r="M15" i="2"/>
  <c r="M16" s="1"/>
  <c r="I21" i="1"/>
  <c r="J12" l="1"/>
  <c r="I12"/>
  <c r="I19" s="1"/>
  <c r="J19" l="1"/>
  <c r="J24" s="1"/>
  <c r="J28" s="1"/>
  <c r="J30" s="1"/>
  <c r="J31" s="1"/>
  <c r="J32" s="1"/>
  <c r="J33" s="1"/>
  <c r="I23"/>
  <c r="I24" l="1"/>
  <c r="I28" s="1"/>
  <c r="J34"/>
  <c r="J35" l="1"/>
  <c r="J36" s="1"/>
  <c r="J38" s="1"/>
  <c r="J40" s="1"/>
  <c r="I29"/>
  <c r="I30" s="1"/>
  <c r="I31" s="1"/>
  <c r="I32" l="1"/>
  <c r="I33" l="1"/>
  <c r="I34" s="1"/>
  <c r="I35" l="1"/>
  <c r="I36" s="1"/>
  <c r="I38" s="1"/>
  <c r="B40" l="1"/>
  <c r="I40"/>
</calcChain>
</file>

<file path=xl/comments1.xml><?xml version="1.0" encoding="utf-8"?>
<comments xmlns="http://schemas.openxmlformats.org/spreadsheetml/2006/main">
  <authors>
    <author>Author</author>
  </authors>
  <commentList>
    <comment ref="N30" authorId="0">
      <text>
        <r>
          <rPr>
            <b/>
            <sz val="9"/>
            <color indexed="81"/>
            <rFont val="Tahoma"/>
            <family val="2"/>
          </rPr>
          <t>Author:
Deduction for interest paid on home loan for affordable housing-from FY 2019-20.</t>
        </r>
        <r>
          <rPr>
            <sz val="9"/>
            <color indexed="81"/>
            <rFont val="Tahoma"/>
            <family val="2"/>
          </rPr>
          <t xml:space="preserve">
Union Budget 2021 Outcome-
The deduction for interest on housing loans under section 80EEA is to be extended to loans taken up to 31st March 2022.</t>
        </r>
      </text>
    </comment>
  </commentList>
</comments>
</file>

<file path=xl/sharedStrings.xml><?xml version="1.0" encoding="utf-8"?>
<sst xmlns="http://schemas.openxmlformats.org/spreadsheetml/2006/main" count="403" uniqueCount="308">
  <si>
    <t>Aliah University</t>
  </si>
  <si>
    <t>Amount</t>
  </si>
  <si>
    <t>1. Rent Paid - 10% of Salary</t>
  </si>
  <si>
    <t>Payment of House Building Loan (Principle Only)</t>
  </si>
  <si>
    <t>Standard Deduction (16ia)</t>
  </si>
  <si>
    <t xml:space="preserve">    (BP+GP+DA)</t>
  </si>
  <si>
    <t>Rs.75000/- for disability over 40% &amp; Rs.125000/- for severe disability over 80%</t>
  </si>
  <si>
    <t>Less: Rebate u/s 87A</t>
  </si>
  <si>
    <t>Add: 4% Health &amp; Education CESS</t>
  </si>
  <si>
    <t>Net Tax Payable</t>
  </si>
  <si>
    <t>Month</t>
  </si>
  <si>
    <t>B.P/
CONSOLIDATE</t>
  </si>
  <si>
    <t>H.R.A</t>
  </si>
  <si>
    <t>M.A</t>
  </si>
  <si>
    <t>ANY OTHER
ALLOWANCE</t>
  </si>
  <si>
    <t>PROFESSION
TAX</t>
  </si>
  <si>
    <t>SF/IF</t>
  </si>
  <si>
    <t>GROSS
SALARY</t>
  </si>
  <si>
    <t>NET
SALARY</t>
  </si>
  <si>
    <t>D.O.B</t>
  </si>
  <si>
    <t>Total</t>
  </si>
  <si>
    <t>Nil</t>
  </si>
  <si>
    <t>Current Employer</t>
  </si>
  <si>
    <t>Previous Employer</t>
  </si>
  <si>
    <t>General Instructions:</t>
  </si>
  <si>
    <t>All the amounts are in Indian Rupees.</t>
  </si>
  <si>
    <t>Any modification to prescribed format will not be entertained.</t>
  </si>
  <si>
    <t>Note:</t>
  </si>
  <si>
    <t>Assessee, Spouse, &amp; 
Independent Children</t>
  </si>
  <si>
    <t>Payment of medical insurance premium for resident Sr. Citizen - (mode other than cash)
(Maximum Rs.50000/- in each case)</t>
  </si>
  <si>
    <t>Head</t>
  </si>
  <si>
    <t>Assessee's Parents</t>
  </si>
  <si>
    <t>Rent Paid</t>
  </si>
  <si>
    <t>3. Actual HRA Received</t>
  </si>
  <si>
    <t xml:space="preserve">   </t>
  </si>
  <si>
    <t>Sir,</t>
  </si>
  <si>
    <t xml:space="preserve">Thanking you, </t>
  </si>
  <si>
    <t>Yours faithfully,</t>
  </si>
  <si>
    <t xml:space="preserve">1. I certify that particulars furnished are true and correct to the best of my knowledge and belief. </t>
  </si>
  <si>
    <t xml:space="preserve">    pertaining to income tax assessment. </t>
  </si>
  <si>
    <t>Do you live in Delhi, Mumbai, Kolkata or Chennai?</t>
  </si>
  <si>
    <t>Yes</t>
  </si>
  <si>
    <t>New Town, Rajarhat</t>
  </si>
  <si>
    <t>Income Tax Slab</t>
  </si>
  <si>
    <t>Sl. No.</t>
  </si>
  <si>
    <t>Whether aggregate rent payment exceeds rupees one lakh</t>
  </si>
  <si>
    <t>PAN of Landlord 1</t>
  </si>
  <si>
    <t>Name of Landlord 1</t>
  </si>
  <si>
    <t>PAN of Landlord 2</t>
  </si>
  <si>
    <t>Name of Landlord 2</t>
  </si>
  <si>
    <t>Select</t>
  </si>
  <si>
    <t>If Yes, than fill the data below</t>
  </si>
  <si>
    <t>PAN of Landlord 3</t>
  </si>
  <si>
    <t>Name of Landlord 3</t>
  </si>
  <si>
    <t>PAN of Landlord 4</t>
  </si>
  <si>
    <t>Name of Landlord 4</t>
  </si>
  <si>
    <t xml:space="preserve">Note: </t>
  </si>
  <si>
    <t>2. Notary Rent Agreement is must to avail HRA Exemption</t>
  </si>
  <si>
    <t xml:space="preserve">5. I will be personally responsible to CBDT, Income Tax Department, Govt. of India, for all information </t>
  </si>
  <si>
    <t>Particulars</t>
  </si>
  <si>
    <t>Name</t>
  </si>
  <si>
    <t>:</t>
  </si>
  <si>
    <t>Designation</t>
  </si>
  <si>
    <t xml:space="preserve">6. I will be solely resposible if not paid the proposed investment, and will deposit the tax payable and its </t>
  </si>
  <si>
    <t>ARREAR
SALARY</t>
  </si>
  <si>
    <t>Taxable Income (Roundup u/s 288A in multiple of Rs.10/-)</t>
  </si>
  <si>
    <t>Gross Tax Payable</t>
  </si>
  <si>
    <t>From,</t>
  </si>
  <si>
    <t>To,</t>
  </si>
  <si>
    <t>Department</t>
  </si>
  <si>
    <t>Mobile No.</t>
  </si>
  <si>
    <t>E-mail ID</t>
  </si>
  <si>
    <t xml:space="preserve"> Signature with date</t>
  </si>
  <si>
    <t>Page 02</t>
  </si>
  <si>
    <t>Page 03</t>
  </si>
  <si>
    <t>Kolkata-700160</t>
  </si>
  <si>
    <t xml:space="preserve">A/27, Action Area II, </t>
  </si>
  <si>
    <t>HRA Exemption u/s 10(13A)</t>
  </si>
  <si>
    <t>Honorarium (AUAT/Dean/Hostel, etc)</t>
  </si>
  <si>
    <t>HRA Exemption details to be filled in the sheet "10(13A)"</t>
  </si>
  <si>
    <t>Submission of Provisional Interest Certificate is mandatory for exemption u/s 24(b)</t>
  </si>
  <si>
    <t>All highlighted cells are auto-filled.</t>
  </si>
  <si>
    <t>HRA Exempt u/s 10 (13A)</t>
  </si>
  <si>
    <t xml:space="preserve">   (ii)  40% of (BP+GP+DA) for those living in non-metro cities</t>
  </si>
  <si>
    <t>2. (i)  50% of (BP+GP+DA) for those living in metro cities</t>
  </si>
  <si>
    <t>Tax on Employment(16iii)</t>
  </si>
  <si>
    <t>Name:</t>
  </si>
  <si>
    <t>INCOME TAX</t>
  </si>
  <si>
    <t>AUPF / GPF / PF transferred to Ex-Employer Contribution</t>
  </si>
  <si>
    <t xml:space="preserve">Current Employer Gross Salary                                                     </t>
  </si>
  <si>
    <t xml:space="preserve">Previous Employer Gross Salary                                                    </t>
  </si>
  <si>
    <t>Income from other sources</t>
  </si>
  <si>
    <t>D.A</t>
  </si>
  <si>
    <t>2. I also authorize the University to recover tax (TDS) from my salary based on the declaration/documents</t>
  </si>
  <si>
    <t xml:space="preserve">    submitted by me.</t>
  </si>
  <si>
    <t>Always download the latest file from our website</t>
  </si>
  <si>
    <t>3. HRA can be claimed in respect of accommodation in city of employment.</t>
  </si>
  <si>
    <t>Feedback form</t>
  </si>
  <si>
    <t>Better than previous year</t>
  </si>
  <si>
    <t>User Friendly</t>
  </si>
  <si>
    <t>Need improvement</t>
  </si>
  <si>
    <t>Questions</t>
  </si>
  <si>
    <t>Grade</t>
  </si>
  <si>
    <t>Quality</t>
  </si>
  <si>
    <t>Tax Computation</t>
  </si>
  <si>
    <t>Design</t>
  </si>
  <si>
    <t>Comment:</t>
  </si>
  <si>
    <t>Form No. 12B</t>
  </si>
  <si>
    <t>[See rule 26A]</t>
  </si>
  <si>
    <t>Enclosure:</t>
  </si>
  <si>
    <t>1. Pay Slips for the details mentioned above</t>
  </si>
  <si>
    <t>AUPF/GPF</t>
  </si>
  <si>
    <t>EPF/GPF</t>
  </si>
  <si>
    <t>EPF/GPF deducted from Ex-employer</t>
  </si>
  <si>
    <t>For newly joined employee, kindly fill Form 12B sheet also</t>
  </si>
  <si>
    <t>1. PAN of Landlord(s) is/are must if aggregate rent payment exceeds rupees one lakh</t>
  </si>
  <si>
    <t>✔</t>
  </si>
  <si>
    <t>Time consuming</t>
  </si>
  <si>
    <t>Security</t>
  </si>
  <si>
    <t>Less: Relief u/s 89 (please ensure to submit Form 10E to claim this relief)</t>
  </si>
  <si>
    <t>Gross Salary</t>
  </si>
  <si>
    <t>Old Tax Regime</t>
  </si>
  <si>
    <t>New Tax Regime</t>
  </si>
  <si>
    <t>In Rupees</t>
  </si>
  <si>
    <t>0 to 2,50,000</t>
  </si>
  <si>
    <t>2,50,000 to 5,00,000</t>
  </si>
  <si>
    <t>5,00,000 to 10,00,000</t>
  </si>
  <si>
    <t>Above 10,00,000</t>
  </si>
  <si>
    <t>Tax Rate for Individual Below the Age Of 60 Years</t>
  </si>
  <si>
    <t>5% of total income exceeding 2,50,000</t>
  </si>
  <si>
    <t xml:space="preserve">12,500 + 20% of total income exceeding 5,00,000 </t>
  </si>
  <si>
    <t>1,12,500 + 30% of total income exceeding 10,00,000</t>
  </si>
  <si>
    <t>Senior Citizens (between 60 years – 80 years)</t>
  </si>
  <si>
    <t>Up to 3,00,000</t>
  </si>
  <si>
    <t xml:space="preserve"> 3,00,001 to 5,00,000</t>
  </si>
  <si>
    <t xml:space="preserve"> 5,00,001 to 10,00,000</t>
  </si>
  <si>
    <t>5% of income exceeding 3,00,000</t>
  </si>
  <si>
    <t xml:space="preserve">10,000 + 20% of total income exceeding 5,00,000 </t>
  </si>
  <si>
    <t>1,10,000 + 30% of total income exceeding 10,00,000</t>
  </si>
  <si>
    <t>Very Senior Citizens of and above 80 years of age</t>
  </si>
  <si>
    <t>Up to 5,00,000</t>
  </si>
  <si>
    <t>20% of income exceeding 5,00,000</t>
  </si>
  <si>
    <t>1,00,000 + 30% of total income exceeding 10,00,000</t>
  </si>
  <si>
    <t>5,00,000 to 7,50,000</t>
  </si>
  <si>
    <t>7,50,000 to 10,00,000</t>
  </si>
  <si>
    <t>10,00,000 to 12,50,000</t>
  </si>
  <si>
    <t>12,50,000 to 15,00,000</t>
  </si>
  <si>
    <t>Above 15,00,000</t>
  </si>
  <si>
    <t>5% (Tax rebate of Rs 12,500 available u/s 87A)</t>
  </si>
  <si>
    <t>12,500 + 10% of total income exceeding 5,00,000</t>
  </si>
  <si>
    <t>37,500 + 15% of the income exceeding 7,50,000</t>
  </si>
  <si>
    <t>75,000 + 20% of the income exceeding 10,00,000</t>
  </si>
  <si>
    <t>1,25,000 + 25% of the income exceeding 12,50,000</t>
  </si>
  <si>
    <t>1,87,500 + 30% of the income exceeding 15,00,000</t>
  </si>
  <si>
    <t>The tax calculated on the basis of such rates will be subject to health and education cess of 4%.</t>
  </si>
  <si>
    <t>Any individual opting to be taxed under the new tax regime from FY 2020-21 onwards will have to give up certain exemptions and deductions.</t>
  </si>
  <si>
    <t>Here is the list of exemptions and deductions that a taxpayer will have to give up while choosing the new tax regime.</t>
  </si>
  <si>
    <t>*</t>
  </si>
  <si>
    <t>Subject: IT Decleration</t>
  </si>
  <si>
    <t>3. I also certify that these investments/savings have been made/proposed from my own total income.</t>
  </si>
  <si>
    <t xml:space="preserve">7. I declare to opt </t>
  </si>
  <si>
    <t>For claiming "Interest" u/s 80EE/80EEA, any one is exempted</t>
  </si>
  <si>
    <t>2. Do not enter the value for AUPF Recovery and  Soft Loan recovery.</t>
  </si>
  <si>
    <r>
      <rPr>
        <sz val="11"/>
        <color theme="3" tint="-0.249977111117893"/>
        <rFont val="Calibri"/>
        <family val="2"/>
        <scheme val="minor"/>
      </rPr>
      <t xml:space="preserve">Tax Rates for </t>
    </r>
    <r>
      <rPr>
        <b/>
        <sz val="11"/>
        <color theme="3" tint="-0.249977111117893"/>
        <rFont val="Calibri"/>
        <family val="2"/>
        <scheme val="minor"/>
      </rPr>
      <t>Senior</t>
    </r>
    <r>
      <rPr>
        <sz val="11"/>
        <color theme="3" tint="-0.249977111117893"/>
        <rFont val="Calibri"/>
        <family val="2"/>
        <scheme val="minor"/>
      </rPr>
      <t xml:space="preserve"> </t>
    </r>
    <r>
      <rPr>
        <b/>
        <sz val="11"/>
        <color theme="3" tint="-0.249977111117893"/>
        <rFont val="Calibri"/>
        <family val="2"/>
        <scheme val="minor"/>
      </rPr>
      <t>Citizen</t>
    </r>
    <r>
      <rPr>
        <sz val="11"/>
        <color theme="3" tint="-0.249977111117893"/>
        <rFont val="Calibri"/>
        <family val="2"/>
        <scheme val="minor"/>
      </rPr>
      <t xml:space="preserve"> between the age of 60 years to 80 years old</t>
    </r>
  </si>
  <si>
    <r>
      <t xml:space="preserve">Tax Rates for </t>
    </r>
    <r>
      <rPr>
        <b/>
        <sz val="11"/>
        <color theme="3" tint="-0.249977111117893"/>
        <rFont val="Calibri"/>
        <family val="2"/>
        <scheme val="minor"/>
      </rPr>
      <t xml:space="preserve">Super Senior Citizens </t>
    </r>
    <r>
      <rPr>
        <sz val="11"/>
        <color theme="3" tint="-0.249977111117893"/>
        <rFont val="Calibri"/>
        <family val="2"/>
        <scheme val="minor"/>
      </rPr>
      <t>above the age of 80 years</t>
    </r>
  </si>
  <si>
    <t>Tax Payable after Rebate</t>
  </si>
  <si>
    <t>Tax Deducted from the salary</t>
  </si>
  <si>
    <t>AGE AS ON MAR 2021</t>
  </si>
  <si>
    <t>Aadhaar No.:</t>
  </si>
  <si>
    <t>PAN No.:</t>
  </si>
  <si>
    <t>Page 04</t>
  </si>
  <si>
    <r>
      <t xml:space="preserve">For more information, kindly visit the </t>
    </r>
    <r>
      <rPr>
        <b/>
        <sz val="13"/>
        <color rgb="FF009E47"/>
        <rFont val="Calibri"/>
        <family val="2"/>
        <scheme val="minor"/>
      </rPr>
      <t>Income Tax Department's</t>
    </r>
    <r>
      <rPr>
        <sz val="13"/>
        <color rgb="FF009E47"/>
        <rFont val="Calibri"/>
        <family val="2"/>
        <scheme val="minor"/>
      </rPr>
      <t xml:space="preserve"> website https://www.incometaxindia.gov.in/pages/tps/tax-tools.aspx</t>
    </r>
  </si>
  <si>
    <r>
      <rPr>
        <sz val="11"/>
        <color theme="3" tint="-0.249977111117893"/>
        <rFont val="Calibri"/>
        <family val="2"/>
        <scheme val="minor"/>
      </rPr>
      <t xml:space="preserve">Tax Rates for </t>
    </r>
    <r>
      <rPr>
        <b/>
        <sz val="11"/>
        <color theme="3" tint="-0.249977111117893"/>
        <rFont val="Calibri"/>
        <family val="2"/>
        <scheme val="minor"/>
      </rPr>
      <t>Individuals</t>
    </r>
    <r>
      <rPr>
        <sz val="11"/>
        <color theme="3" tint="-0.249977111117893"/>
        <rFont val="Calibri"/>
        <family val="2"/>
        <scheme val="minor"/>
      </rPr>
      <t xml:space="preserve"> as per budget 2019</t>
    </r>
  </si>
  <si>
    <r>
      <t xml:space="preserve">Tax Rates for </t>
    </r>
    <r>
      <rPr>
        <b/>
        <sz val="11"/>
        <color theme="5" tint="-0.249977111117893"/>
        <rFont val="Calibri"/>
        <family val="2"/>
        <scheme val="minor"/>
      </rPr>
      <t xml:space="preserve">all Individuals </t>
    </r>
    <r>
      <rPr>
        <sz val="11"/>
        <color theme="5" tint="-0.249977111117893"/>
        <rFont val="Calibri"/>
        <family val="2"/>
        <scheme val="minor"/>
      </rPr>
      <t>as per budget 2020</t>
    </r>
  </si>
  <si>
    <t>For any query, call to our Tel No. 2341-6429/Extension No. 1402</t>
  </si>
  <si>
    <t>Conveyance</t>
  </si>
  <si>
    <t>Relocation allowance</t>
  </si>
  <si>
    <t>Children education allowance</t>
  </si>
  <si>
    <t>Standard deduction</t>
  </si>
  <si>
    <t>Interest on housing loan (Section 24)</t>
  </si>
  <si>
    <t>Daily expenses in the course of employment</t>
  </si>
  <si>
    <t>Helper allowance</t>
  </si>
  <si>
    <t>Other special allowances [Section 10(14)]</t>
  </si>
  <si>
    <t>Professional tax</t>
  </si>
  <si>
    <t>Chapter VI-A deduction (80C,80D, 80E and so on) (Except Section 80CCD(2) and 80JJA)</t>
  </si>
  <si>
    <t>Leave Travel Allowance (LTA)</t>
  </si>
  <si>
    <t>4. In new tax regime, the HRA exemption is not eligible</t>
  </si>
  <si>
    <t>Are you a Contractual employee</t>
  </si>
  <si>
    <t>HRA</t>
  </si>
  <si>
    <t>DA</t>
  </si>
  <si>
    <t>Bonus</t>
  </si>
  <si>
    <t>80 C</t>
  </si>
  <si>
    <t>Life Insurance Premium</t>
  </si>
  <si>
    <t>Sukanya Samridhi Contribution</t>
  </si>
  <si>
    <t>PPF</t>
  </si>
  <si>
    <t>u/s</t>
  </si>
  <si>
    <t>Child's School/College Tuition Fee (Max. 02 child)</t>
  </si>
  <si>
    <t>Actual Amount 
in INR</t>
  </si>
  <si>
    <t>80D</t>
  </si>
  <si>
    <t>Deductible</t>
  </si>
  <si>
    <t>Select option</t>
  </si>
  <si>
    <t>80DD
80U</t>
  </si>
  <si>
    <t>Chapter VI deductions to be filled seperately in "Chapter VI" sheet</t>
  </si>
  <si>
    <t>80G</t>
  </si>
  <si>
    <t>80E</t>
  </si>
  <si>
    <t>NPS/Atal Pension Yojana                  (Max Rs.50,000)</t>
  </si>
  <si>
    <t>80CCD (1B)</t>
  </si>
  <si>
    <r>
      <t>80EE</t>
    </r>
    <r>
      <rPr>
        <sz val="12"/>
        <color theme="0"/>
        <rFont val="Calibri"/>
        <family val="2"/>
        <scheme val="minor"/>
      </rPr>
      <t/>
    </r>
  </si>
  <si>
    <t>80EEA</t>
  </si>
  <si>
    <t>80TTA</t>
  </si>
  <si>
    <t>80TTB</t>
  </si>
  <si>
    <t>Total Deductions of Chapter VI</t>
  </si>
  <si>
    <t>Deductible 
Amount in INR</t>
  </si>
  <si>
    <t>Interest in HBL                                  (Max Rs.1,50,000)</t>
  </si>
  <si>
    <t>Chapter VI of Income Tax Act, 1961</t>
  </si>
  <si>
    <t>Tax Payable on Taxable Income</t>
  </si>
  <si>
    <r>
      <t xml:space="preserve">Select your desired tax regime from the given option in point no. 7 inside the sheet "Letter" </t>
    </r>
    <r>
      <rPr>
        <b/>
        <sz val="14"/>
        <color rgb="FFFF0000"/>
        <rFont val="Calibri"/>
        <family val="2"/>
        <scheme val="minor"/>
      </rPr>
      <t>(New)</t>
    </r>
  </si>
  <si>
    <t>While entering the data in any sheet, please do not make any changes to the cell protected with formullae</t>
  </si>
  <si>
    <t>Old Regime</t>
  </si>
  <si>
    <t>Income Tax Computation Form</t>
  </si>
  <si>
    <t>New Regime</t>
  </si>
  <si>
    <t>ii. Any other Income</t>
  </si>
  <si>
    <t>Page 05</t>
  </si>
  <si>
    <t>Interest in HBL                                  (Max Rs.50,000)</t>
  </si>
  <si>
    <t>Interest on Educational Loan            (Max Rs.40,000)</t>
  </si>
  <si>
    <t>Interest on Savings Bank A/c (for Individual - Maximum Rs.10,000/-)</t>
  </si>
  <si>
    <t>Interest on Savings Bank A/c (for Sr. Citizen - Maximum Rs.50,000/-)</t>
  </si>
  <si>
    <t>Donation/Charity to registered donatee (Refer to IT website for any clarification)</t>
  </si>
  <si>
    <t>For maintenance of handicapped dependent/for own disability</t>
  </si>
  <si>
    <t>Payment for Medical Insurance Premium for Individual (mode other than cash)
(Maximum Rs.25000/- in each case)</t>
  </si>
  <si>
    <t>For existing employee</t>
  </si>
  <si>
    <t>For newly joined employee</t>
  </si>
  <si>
    <t>Less: Deduction u/s 16:</t>
  </si>
  <si>
    <t>Page 01</t>
  </si>
  <si>
    <t>Select the option</t>
  </si>
  <si>
    <t>Kindly fill up the "Feedback" sheet</t>
  </si>
  <si>
    <t>Donation</t>
  </si>
  <si>
    <t>Interest on HBL</t>
  </si>
  <si>
    <t>Employer/Company Name</t>
  </si>
  <si>
    <t>Donation to CM/PM Relief Fund deducted from salary</t>
  </si>
  <si>
    <t>Details to be furnished by the newly joined employee during the year</t>
  </si>
  <si>
    <t>Net Salary</t>
  </si>
  <si>
    <t>i. Savings bank interest</t>
  </si>
  <si>
    <t>Gross Arrear Salary</t>
  </si>
  <si>
    <t>Less: AUPF</t>
  </si>
  <si>
    <t>Less: TDS</t>
  </si>
  <si>
    <t>Net Arrear Salary</t>
  </si>
  <si>
    <t>Salary Statement of</t>
  </si>
  <si>
    <t>Send the duly filled form at Finance &amp; Accounts Section or email at tax.rizz@gmail.com</t>
  </si>
  <si>
    <t>Total Deductions under Chapter VIA (Extract from "Chapter VI" sheet)</t>
  </si>
  <si>
    <t>Assessee is to enter the D.O.B as per the computer date setting shown at the bottom right</t>
  </si>
  <si>
    <t xml:space="preserve">Name               </t>
  </si>
  <si>
    <t xml:space="preserve">Designation   </t>
  </si>
  <si>
    <t xml:space="preserve">Department   </t>
  </si>
  <si>
    <r>
      <t>Please find enclosed herewith my proposed Income Tax Calculation Form for</t>
    </r>
    <r>
      <rPr>
        <b/>
        <sz val="12"/>
        <color theme="1"/>
        <rFont val="Times New Roman"/>
        <family val="1"/>
      </rPr>
      <t xml:space="preserve"> FY 2021-22</t>
    </r>
    <r>
      <rPr>
        <sz val="12"/>
        <color theme="1"/>
        <rFont val="Times New Roman"/>
        <family val="1"/>
      </rPr>
      <t>.</t>
    </r>
  </si>
  <si>
    <r>
      <t>4. Proof of the proposed investments/savings declared will be submitted latest by</t>
    </r>
    <r>
      <rPr>
        <b/>
        <sz val="12"/>
        <color theme="1"/>
        <rFont val="Times New Roman"/>
        <family val="1"/>
      </rPr>
      <t xml:space="preserve"> 15.04.2022</t>
    </r>
  </si>
  <si>
    <t>F.Y. 2021-22</t>
  </si>
  <si>
    <t>A.Y. 2022-23</t>
  </si>
  <si>
    <t>1. You have to enter the value for March 2021 (BP), rest will be calculated automatically. You can also alter as per the data available with you.</t>
  </si>
  <si>
    <t>3. Make necessary selection in cell D19</t>
  </si>
  <si>
    <t>4. Enter the details of Arrear Salary seperately</t>
  </si>
  <si>
    <t>Financial Year: 2021-22</t>
  </si>
  <si>
    <t>Assessment Year: 2022-23</t>
  </si>
  <si>
    <t>Form for furnishing details of income tax under section 192(2) for the year ending 31st March, 2022</t>
  </si>
  <si>
    <t>Finance Officer</t>
  </si>
  <si>
    <t xml:space="preserve">    penalty directly to the Income Tax Department and furnish the paid challan copy to collect the Form 16.</t>
  </si>
  <si>
    <t>Gross
Salary</t>
  </si>
  <si>
    <t>Professional
Tax</t>
  </si>
  <si>
    <t>Income Tax</t>
  </si>
  <si>
    <t>Basic Pay/
Consolidate</t>
  </si>
  <si>
    <t>Mar 2021</t>
  </si>
  <si>
    <t>Apr 2021</t>
  </si>
  <si>
    <t>May 2021</t>
  </si>
  <si>
    <t>Jun 2021</t>
  </si>
  <si>
    <t>Jul 2021</t>
  </si>
  <si>
    <t>Aug 2021</t>
  </si>
  <si>
    <t>Sept 2021</t>
  </si>
  <si>
    <t>Oct 2021</t>
  </si>
  <si>
    <t>Nov 2021</t>
  </si>
  <si>
    <t>Dec 2021</t>
  </si>
  <si>
    <t>Jan 2022</t>
  </si>
  <si>
    <t>Feb 2022</t>
  </si>
  <si>
    <t>Pension Statement of</t>
  </si>
  <si>
    <t>Basic Pension</t>
  </si>
  <si>
    <t>Less: Commuted Pension</t>
  </si>
  <si>
    <t>Gross
Pension</t>
  </si>
  <si>
    <t>Net Pension</t>
  </si>
  <si>
    <t>Commuted Value of Pension</t>
  </si>
  <si>
    <t>Arrear Pension</t>
  </si>
  <si>
    <t>Rs.</t>
  </si>
  <si>
    <t>Net Arrear Pension</t>
  </si>
  <si>
    <t>Page 06</t>
  </si>
  <si>
    <t>Pension</t>
  </si>
  <si>
    <t>Less: Allowance under section 10</t>
  </si>
  <si>
    <t>10 (13A) - HRA</t>
  </si>
  <si>
    <t>10 (10A) - Commuted value of Pension</t>
  </si>
  <si>
    <t>b</t>
  </si>
  <si>
    <t xml:space="preserve">a </t>
  </si>
  <si>
    <t>Cuommuted Value of Pension</t>
  </si>
  <si>
    <t>Gross Salary and Pension</t>
  </si>
  <si>
    <t>Net Salary and Pension</t>
  </si>
  <si>
    <t>We would love to know your experience with the form so we can improve even better</t>
  </si>
  <si>
    <t>Annual Rent Paid</t>
  </si>
  <si>
    <t>File Version 202122.3</t>
  </si>
  <si>
    <t>Gross Income</t>
  </si>
  <si>
    <t>Net Income</t>
  </si>
  <si>
    <t>HBL taken after which Financial Year</t>
  </si>
  <si>
    <t>Note: Enter the amount either in 80EE or in 80EEA only when u/s 24(b) exceeds Rs.2,00,000/-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</si>
</sst>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164" formatCode="_(* #,##0_);_(* \(#,##0\);_(* &quot;-&quot;_);_(@_)"/>
    <numFmt numFmtId="165" formatCode="0_ ;\-0\ "/>
    <numFmt numFmtId="166" formatCode="#,##0_ ;\-#,##0\ "/>
  </numFmts>
  <fonts count="6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Tahoma"/>
      <family val="2"/>
    </font>
    <font>
      <sz val="11"/>
      <color theme="1"/>
      <name val="Tahoma"/>
      <family val="2"/>
    </font>
    <font>
      <sz val="12"/>
      <color theme="1"/>
      <name val="Times New Roman"/>
      <family val="1"/>
    </font>
    <font>
      <b/>
      <sz val="12"/>
      <color theme="1"/>
      <name val="Tahoma"/>
      <family val="2"/>
    </font>
    <font>
      <sz val="11"/>
      <color theme="1"/>
      <name val="Times New Roman"/>
      <family val="1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Tahoma"/>
      <family val="2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6"/>
      <color theme="1"/>
      <name val="Calibri"/>
      <family val="2"/>
      <scheme val="minor"/>
    </font>
    <font>
      <sz val="11"/>
      <color rgb="FF333333"/>
      <name val="Arial"/>
      <family val="2"/>
    </font>
    <font>
      <b/>
      <sz val="9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0"/>
      <name val="Calibri"/>
      <family val="2"/>
      <scheme val="minor"/>
    </font>
    <font>
      <u/>
      <sz val="12"/>
      <color theme="1"/>
      <name val="Times New Roman"/>
      <family val="1"/>
    </font>
    <font>
      <u/>
      <sz val="12"/>
      <color theme="0"/>
      <name val="Times New Roman"/>
      <family val="1"/>
    </font>
    <font>
      <b/>
      <sz val="11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u/>
      <sz val="14"/>
      <color theme="5" tint="-0.249977111117893"/>
      <name val="Calibri"/>
      <family val="2"/>
      <scheme val="minor"/>
    </font>
    <font>
      <b/>
      <u/>
      <sz val="14"/>
      <color theme="7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4"/>
      <color rgb="FF009E47"/>
      <name val="Calibri"/>
      <family val="2"/>
      <scheme val="minor"/>
    </font>
    <font>
      <sz val="11"/>
      <color rgb="FF009E47"/>
      <name val="Calibri"/>
      <family val="2"/>
      <scheme val="minor"/>
    </font>
    <font>
      <b/>
      <sz val="14"/>
      <color rgb="FF009E47"/>
      <name val="Calibri"/>
      <family val="2"/>
      <scheme val="minor"/>
    </font>
    <font>
      <sz val="13"/>
      <color rgb="FF009E47"/>
      <name val="Calibri"/>
      <family val="2"/>
      <scheme val="minor"/>
    </font>
    <font>
      <b/>
      <sz val="13"/>
      <color rgb="FF009E47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333333"/>
      <name val="Arial"/>
      <family val="2"/>
    </font>
    <font>
      <sz val="12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Times New Roman"/>
      <family val="1"/>
    </font>
    <font>
      <u/>
      <sz val="8"/>
      <color theme="10"/>
      <name val="Calibri"/>
      <family val="2"/>
    </font>
    <font>
      <sz val="11"/>
      <color rgb="FFFF2929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</font>
    <font>
      <sz val="11"/>
      <color theme="0"/>
      <name val="Segoe UI Symbol"/>
      <family val="2"/>
    </font>
    <font>
      <sz val="11"/>
      <color theme="6" tint="-0.249977111117893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D25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45" fillId="0" borderId="0" applyNumberFormat="0" applyFill="0" applyBorder="0" applyAlignment="0" applyProtection="0">
      <alignment vertical="top"/>
      <protection locked="0"/>
    </xf>
  </cellStyleXfs>
  <cellXfs count="607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1" fillId="0" borderId="0" xfId="0" applyFon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0" fillId="0" borderId="0" xfId="0" applyFill="1" applyProtection="1"/>
    <xf numFmtId="0" fontId="0" fillId="0" borderId="0" xfId="0" applyFont="1" applyFill="1" applyProtection="1">
      <protection locked="0"/>
    </xf>
    <xf numFmtId="0" fontId="3" fillId="0" borderId="0" xfId="0" applyFont="1" applyProtection="1"/>
    <xf numFmtId="0" fontId="8" fillId="0" borderId="0" xfId="0" applyFont="1"/>
    <xf numFmtId="0" fontId="11" fillId="0" borderId="0" xfId="0" applyFont="1"/>
    <xf numFmtId="0" fontId="8" fillId="0" borderId="0" xfId="0" applyFont="1" applyAlignment="1"/>
    <xf numFmtId="0" fontId="1" fillId="0" borderId="0" xfId="0" applyFont="1" applyBorder="1" applyProtection="1">
      <protection locked="0"/>
    </xf>
    <xf numFmtId="0" fontId="12" fillId="0" borderId="0" xfId="0" applyFont="1" applyProtection="1"/>
    <xf numFmtId="0" fontId="13" fillId="0" borderId="0" xfId="0" applyFont="1" applyProtection="1"/>
    <xf numFmtId="0" fontId="10" fillId="0" borderId="0" xfId="0" applyFont="1" applyProtection="1"/>
    <xf numFmtId="0" fontId="8" fillId="0" borderId="0" xfId="0" applyFont="1" applyAlignment="1" applyProtection="1">
      <alignment horizontal="justify"/>
    </xf>
    <xf numFmtId="0" fontId="11" fillId="0" borderId="0" xfId="0" applyFont="1" applyProtection="1"/>
    <xf numFmtId="0" fontId="8" fillId="0" borderId="0" xfId="0" applyFont="1" applyProtection="1"/>
    <xf numFmtId="0" fontId="17" fillId="0" borderId="0" xfId="0" applyFont="1" applyProtection="1"/>
    <xf numFmtId="0" fontId="17" fillId="0" borderId="0" xfId="0" applyFont="1" applyAlignment="1" applyProtection="1"/>
    <xf numFmtId="0" fontId="8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center"/>
    </xf>
    <xf numFmtId="0" fontId="15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justify"/>
    </xf>
    <xf numFmtId="0" fontId="10" fillId="0" borderId="0" xfId="0" applyFont="1" applyAlignment="1" applyProtection="1">
      <alignment horizontal="left" indent="2"/>
    </xf>
    <xf numFmtId="0" fontId="10" fillId="0" borderId="0" xfId="0" applyFont="1" applyAlignment="1" applyProtection="1"/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indent="1"/>
    </xf>
    <xf numFmtId="0" fontId="19" fillId="0" borderId="0" xfId="0" applyFont="1" applyProtection="1"/>
    <xf numFmtId="0" fontId="10" fillId="0" borderId="0" xfId="0" applyFont="1" applyAlignment="1"/>
    <xf numFmtId="0" fontId="10" fillId="0" borderId="0" xfId="0" applyFont="1"/>
    <xf numFmtId="0" fontId="19" fillId="0" borderId="0" xfId="0" applyFont="1"/>
    <xf numFmtId="0" fontId="10" fillId="0" borderId="0" xfId="0" applyFont="1" applyAlignment="1" applyProtection="1">
      <alignment horizontal="center"/>
    </xf>
    <xf numFmtId="0" fontId="10" fillId="0" borderId="0" xfId="0" applyFont="1" applyBorder="1" applyProtection="1"/>
    <xf numFmtId="0" fontId="10" fillId="0" borderId="0" xfId="0" applyFont="1" applyBorder="1" applyAlignment="1" applyProtection="1">
      <alignment horizontal="right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 vertical="center" indent="1"/>
    </xf>
    <xf numFmtId="0" fontId="3" fillId="0" borderId="13" xfId="0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12" xfId="0" applyFont="1" applyFill="1" applyBorder="1" applyAlignment="1" applyProtection="1">
      <alignment vertical="center"/>
    </xf>
    <xf numFmtId="41" fontId="0" fillId="0" borderId="10" xfId="0" applyNumberFormat="1" applyFill="1" applyBorder="1" applyAlignment="1" applyProtection="1">
      <alignment vertical="center"/>
      <protection locked="0"/>
    </xf>
    <xf numFmtId="41" fontId="0" fillId="0" borderId="11" xfId="0" applyNumberFormat="1" applyFill="1" applyBorder="1" applyAlignment="1" applyProtection="1">
      <alignment vertical="center"/>
      <protection locked="0"/>
    </xf>
    <xf numFmtId="0" fontId="0" fillId="0" borderId="16" xfId="0" applyBorder="1" applyAlignment="1" applyProtection="1">
      <alignment horizontal="center" vertical="center"/>
    </xf>
    <xf numFmtId="0" fontId="0" fillId="0" borderId="0" xfId="0" applyFont="1" applyProtection="1"/>
    <xf numFmtId="0" fontId="0" fillId="0" borderId="4" xfId="0" applyFill="1" applyBorder="1" applyAlignment="1" applyProtection="1">
      <alignment vertical="center"/>
    </xf>
    <xf numFmtId="0" fontId="0" fillId="0" borderId="12" xfId="0" applyFill="1" applyBorder="1" applyAlignment="1" applyProtection="1">
      <alignment vertical="center"/>
    </xf>
    <xf numFmtId="41" fontId="0" fillId="0" borderId="1" xfId="0" applyNumberFormat="1" applyBorder="1" applyAlignment="1" applyProtection="1">
      <alignment horizontal="right" vertical="center"/>
      <protection locked="0" hidden="1"/>
    </xf>
    <xf numFmtId="0" fontId="1" fillId="0" borderId="0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22" fillId="0" borderId="0" xfId="0" applyFont="1"/>
    <xf numFmtId="0" fontId="10" fillId="0" borderId="0" xfId="0" applyFont="1" applyAlignment="1" applyProtection="1">
      <alignment horizontal="left" vertical="center"/>
    </xf>
    <xf numFmtId="0" fontId="0" fillId="0" borderId="1" xfId="0" applyBorder="1" applyAlignment="1" applyProtection="1">
      <alignment horizontal="center" vertical="center"/>
    </xf>
    <xf numFmtId="0" fontId="24" fillId="0" borderId="0" xfId="0" applyFont="1" applyProtection="1"/>
    <xf numFmtId="0" fontId="0" fillId="0" borderId="9" xfId="0" applyBorder="1" applyProtection="1"/>
    <xf numFmtId="0" fontId="0" fillId="0" borderId="10" xfId="0" applyBorder="1" applyProtection="1"/>
    <xf numFmtId="0" fontId="0" fillId="0" borderId="0" xfId="0" applyBorder="1" applyProtection="1"/>
    <xf numFmtId="41" fontId="0" fillId="4" borderId="1" xfId="0" applyNumberFormat="1" applyFill="1" applyBorder="1" applyAlignment="1" applyProtection="1">
      <alignment vertical="center"/>
      <protection hidden="1"/>
    </xf>
    <xf numFmtId="0" fontId="14" fillId="4" borderId="1" xfId="0" applyFont="1" applyFill="1" applyBorder="1" applyAlignment="1" applyProtection="1">
      <alignment horizontal="center" vertical="center" wrapText="1"/>
    </xf>
    <xf numFmtId="0" fontId="15" fillId="4" borderId="1" xfId="0" applyFont="1" applyFill="1" applyBorder="1" applyAlignment="1" applyProtection="1">
      <alignment horizontal="center" vertical="center"/>
    </xf>
    <xf numFmtId="0" fontId="21" fillId="4" borderId="1" xfId="0" applyFont="1" applyFill="1" applyBorder="1" applyAlignment="1" applyProtection="1">
      <alignment horizontal="center" vertical="center" wrapText="1"/>
    </xf>
    <xf numFmtId="0" fontId="15" fillId="4" borderId="1" xfId="0" applyFont="1" applyFill="1" applyBorder="1" applyAlignment="1" applyProtection="1">
      <alignment horizontal="center" vertical="center" wrapText="1"/>
    </xf>
    <xf numFmtId="49" fontId="0" fillId="4" borderId="1" xfId="0" applyNumberFormat="1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</xf>
    <xf numFmtId="165" fontId="0" fillId="0" borderId="1" xfId="0" applyNumberFormat="1" applyBorder="1" applyAlignment="1" applyProtection="1">
      <alignment horizontal="right" vertical="center"/>
      <protection locked="0" hidden="1"/>
    </xf>
    <xf numFmtId="0" fontId="14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6" fillId="0" borderId="0" xfId="0" applyFont="1" applyFill="1" applyBorder="1" applyProtection="1">
      <protection locked="0"/>
    </xf>
    <xf numFmtId="41" fontId="0" fillId="4" borderId="1" xfId="0" applyNumberFormat="1" applyFont="1" applyFill="1" applyBorder="1" applyAlignment="1" applyProtection="1">
      <alignment horizontal="right" vertical="center"/>
      <protection hidden="1"/>
    </xf>
    <xf numFmtId="41" fontId="0" fillId="4" borderId="1" xfId="0" applyNumberFormat="1" applyFill="1" applyBorder="1" applyAlignment="1" applyProtection="1">
      <alignment horizontal="right" vertical="center"/>
      <protection hidden="1"/>
    </xf>
    <xf numFmtId="0" fontId="14" fillId="4" borderId="1" xfId="0" applyFont="1" applyFill="1" applyBorder="1" applyAlignment="1" applyProtection="1">
      <alignment horizontal="center" vertical="center" wrapText="1"/>
      <protection hidden="1"/>
    </xf>
    <xf numFmtId="0" fontId="26" fillId="0" borderId="8" xfId="0" applyFont="1" applyBorder="1" applyProtection="1"/>
    <xf numFmtId="0" fontId="26" fillId="0" borderId="0" xfId="0" applyFont="1" applyBorder="1" applyProtection="1"/>
    <xf numFmtId="0" fontId="26" fillId="0" borderId="0" xfId="0" applyFont="1" applyBorder="1" applyProtection="1">
      <protection locked="0"/>
    </xf>
    <xf numFmtId="0" fontId="26" fillId="0" borderId="1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center" vertical="center"/>
    </xf>
    <xf numFmtId="0" fontId="26" fillId="0" borderId="5" xfId="0" applyFont="1" applyBorder="1" applyAlignment="1" applyProtection="1">
      <alignment horizontal="center" vertical="center"/>
    </xf>
    <xf numFmtId="0" fontId="15" fillId="0" borderId="0" xfId="0" applyFont="1" applyProtection="1">
      <protection locked="0"/>
    </xf>
    <xf numFmtId="0" fontId="26" fillId="0" borderId="0" xfId="0" applyFont="1" applyAlignment="1" applyProtection="1"/>
    <xf numFmtId="0" fontId="26" fillId="0" borderId="0" xfId="0" applyFont="1" applyProtection="1"/>
    <xf numFmtId="41" fontId="0" fillId="4" borderId="1" xfId="0" applyNumberFormat="1" applyFont="1" applyFill="1" applyBorder="1" applyAlignment="1" applyProtection="1">
      <alignment horizontal="right" vertical="center"/>
      <protection hidden="1"/>
    </xf>
    <xf numFmtId="0" fontId="26" fillId="0" borderId="0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vertical="center"/>
      <protection locked="0"/>
    </xf>
    <xf numFmtId="0" fontId="26" fillId="0" borderId="10" xfId="0" applyFont="1" applyFill="1" applyBorder="1" applyAlignment="1" applyProtection="1">
      <alignment horizontal="left"/>
      <protection hidden="1"/>
    </xf>
    <xf numFmtId="0" fontId="26" fillId="0" borderId="11" xfId="0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41" fontId="0" fillId="3" borderId="1" xfId="0" applyNumberFormat="1" applyFont="1" applyFill="1" applyBorder="1" applyAlignment="1" applyProtection="1">
      <alignment horizontal="right" vertical="center"/>
      <protection hidden="1"/>
    </xf>
    <xf numFmtId="0" fontId="15" fillId="0" borderId="0" xfId="0" applyFont="1" applyFill="1" applyProtection="1">
      <protection locked="0"/>
    </xf>
    <xf numFmtId="0" fontId="5" fillId="0" borderId="0" xfId="0" applyFont="1" applyProtection="1">
      <protection locked="0"/>
    </xf>
    <xf numFmtId="41" fontId="0" fillId="0" borderId="1" xfId="0" applyNumberFormat="1" applyFont="1" applyBorder="1" applyAlignment="1" applyProtection="1">
      <alignment horizontal="right" vertical="center"/>
      <protection locked="0" hidden="1"/>
    </xf>
    <xf numFmtId="49" fontId="0" fillId="2" borderId="1" xfId="0" applyNumberFormat="1" applyFont="1" applyFill="1" applyBorder="1" applyAlignment="1" applyProtection="1">
      <alignment horizontal="center" vertical="center"/>
    </xf>
    <xf numFmtId="164" fontId="0" fillId="3" borderId="1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29" fillId="0" borderId="0" xfId="0" applyFont="1" applyAlignment="1" applyProtection="1">
      <protection hidden="1"/>
    </xf>
    <xf numFmtId="0" fontId="30" fillId="5" borderId="0" xfId="0" applyFont="1" applyFill="1"/>
    <xf numFmtId="0" fontId="0" fillId="5" borderId="0" xfId="0" applyFill="1"/>
    <xf numFmtId="0" fontId="32" fillId="6" borderId="2" xfId="0" applyFont="1" applyFill="1" applyBorder="1"/>
    <xf numFmtId="0" fontId="33" fillId="6" borderId="3" xfId="0" applyFont="1" applyFill="1" applyBorder="1"/>
    <xf numFmtId="0" fontId="33" fillId="6" borderId="4" xfId="0" applyFont="1" applyFill="1" applyBorder="1"/>
    <xf numFmtId="0" fontId="32" fillId="6" borderId="13" xfId="0" applyFont="1" applyFill="1" applyBorder="1"/>
    <xf numFmtId="0" fontId="33" fillId="6" borderId="5" xfId="0" applyFont="1" applyFill="1" applyBorder="1"/>
    <xf numFmtId="0" fontId="33" fillId="6" borderId="12" xfId="0" applyFont="1" applyFill="1" applyBorder="1"/>
    <xf numFmtId="0" fontId="0" fillId="0" borderId="0" xfId="0" applyFill="1"/>
    <xf numFmtId="0" fontId="0" fillId="9" borderId="0" xfId="0" applyFill="1"/>
    <xf numFmtId="0" fontId="39" fillId="8" borderId="3" xfId="0" applyFont="1" applyFill="1" applyBorder="1"/>
    <xf numFmtId="0" fontId="39" fillId="8" borderId="4" xfId="0" applyFont="1" applyFill="1" applyBorder="1"/>
    <xf numFmtId="0" fontId="39" fillId="8" borderId="5" xfId="0" applyFont="1" applyFill="1" applyBorder="1"/>
    <xf numFmtId="0" fontId="39" fillId="8" borderId="12" xfId="0" applyFont="1" applyFill="1" applyBorder="1"/>
    <xf numFmtId="0" fontId="31" fillId="5" borderId="0" xfId="0" applyFont="1" applyFill="1"/>
    <xf numFmtId="0" fontId="0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14" fontId="13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Fill="1" applyBorder="1" applyAlignment="1" applyProtection="1">
      <alignment horizontal="left" vertical="center" indent="2"/>
    </xf>
    <xf numFmtId="0" fontId="0" fillId="0" borderId="0" xfId="0" applyFont="1" applyFill="1" applyBorder="1" applyProtection="1">
      <protection hidden="1"/>
    </xf>
    <xf numFmtId="0" fontId="40" fillId="0" borderId="0" xfId="0" applyFont="1" applyFill="1" applyBorder="1" applyAlignment="1" applyProtection="1">
      <alignment horizontal="center" vertical="center"/>
    </xf>
    <xf numFmtId="0" fontId="40" fillId="0" borderId="0" xfId="0" applyFont="1" applyFill="1" applyBorder="1" applyProtection="1"/>
    <xf numFmtId="0" fontId="41" fillId="0" borderId="0" xfId="0" applyFont="1" applyFill="1" applyProtection="1"/>
    <xf numFmtId="0" fontId="40" fillId="0" borderId="0" xfId="0" applyFont="1" applyFill="1" applyBorder="1" applyAlignment="1" applyProtection="1">
      <alignment horizontal="center"/>
    </xf>
    <xf numFmtId="0" fontId="40" fillId="0" borderId="0" xfId="0" applyFont="1" applyFill="1" applyBorder="1" applyAlignment="1" applyProtection="1">
      <alignment horizontal="left"/>
    </xf>
    <xf numFmtId="0" fontId="42" fillId="0" borderId="0" xfId="0" applyFont="1" applyFill="1" applyBorder="1" applyProtection="1"/>
    <xf numFmtId="0" fontId="0" fillId="0" borderId="14" xfId="0" applyFont="1" applyFill="1" applyBorder="1" applyAlignment="1" applyProtection="1">
      <alignment vertical="center"/>
      <protection hidden="1"/>
    </xf>
    <xf numFmtId="0" fontId="0" fillId="0" borderId="1" xfId="0" applyFont="1" applyFill="1" applyBorder="1" applyAlignment="1" applyProtection="1">
      <alignment horizontal="center" vertical="center"/>
      <protection hidden="1"/>
    </xf>
    <xf numFmtId="14" fontId="0" fillId="0" borderId="1" xfId="0" applyNumberFormat="1" applyFill="1" applyBorder="1" applyAlignment="1" applyProtection="1">
      <protection hidden="1"/>
    </xf>
    <xf numFmtId="0" fontId="0" fillId="0" borderId="1" xfId="0" applyFill="1" applyBorder="1" applyAlignment="1" applyProtection="1">
      <alignment vertical="center"/>
      <protection hidden="1"/>
    </xf>
    <xf numFmtId="41" fontId="3" fillId="0" borderId="11" xfId="0" applyNumberFormat="1" applyFont="1" applyFill="1" applyBorder="1" applyAlignment="1" applyProtection="1">
      <alignment vertical="center"/>
      <protection hidden="1"/>
    </xf>
    <xf numFmtId="0" fontId="16" fillId="3" borderId="1" xfId="0" applyFont="1" applyFill="1" applyBorder="1" applyAlignment="1" applyProtection="1">
      <alignment horizontal="center" vertical="center" wrapText="1"/>
    </xf>
    <xf numFmtId="0" fontId="16" fillId="3" borderId="1" xfId="0" applyFont="1" applyFill="1" applyBorder="1" applyAlignment="1" applyProtection="1">
      <alignment horizontal="center" vertical="center"/>
    </xf>
    <xf numFmtId="0" fontId="23" fillId="2" borderId="1" xfId="0" applyFont="1" applyFill="1" applyBorder="1" applyAlignment="1" applyProtection="1">
      <alignment horizontal="center" vertical="center"/>
    </xf>
    <xf numFmtId="0" fontId="37" fillId="6" borderId="0" xfId="0" applyFont="1" applyFill="1" applyBorder="1"/>
    <xf numFmtId="0" fontId="38" fillId="8" borderId="3" xfId="0" applyFont="1" applyFill="1" applyBorder="1"/>
    <xf numFmtId="0" fontId="38" fillId="8" borderId="5" xfId="0" applyFont="1" applyFill="1" applyBorder="1"/>
    <xf numFmtId="0" fontId="0" fillId="7" borderId="9" xfId="0" applyFill="1" applyBorder="1"/>
    <xf numFmtId="0" fontId="0" fillId="7" borderId="10" xfId="0" applyFill="1" applyBorder="1"/>
    <xf numFmtId="0" fontId="0" fillId="7" borderId="11" xfId="0" applyFill="1" applyBorder="1"/>
    <xf numFmtId="0" fontId="0" fillId="6" borderId="9" xfId="0" applyFill="1" applyBorder="1"/>
    <xf numFmtId="0" fontId="0" fillId="6" borderId="10" xfId="0" applyFill="1" applyBorder="1"/>
    <xf numFmtId="0" fontId="0" fillId="6" borderId="11" xfId="0" applyFill="1" applyBorder="1"/>
    <xf numFmtId="0" fontId="0" fillId="9" borderId="0" xfId="0" applyFont="1" applyFill="1"/>
    <xf numFmtId="0" fontId="0" fillId="0" borderId="0" xfId="0" applyFont="1"/>
    <xf numFmtId="0" fontId="0" fillId="0" borderId="0" xfId="0" applyFont="1" applyFill="1"/>
    <xf numFmtId="0" fontId="48" fillId="0" borderId="0" xfId="0" applyFont="1"/>
    <xf numFmtId="0" fontId="15" fillId="0" borderId="0" xfId="0" applyFont="1" applyProtection="1"/>
    <xf numFmtId="0" fontId="25" fillId="0" borderId="0" xfId="0" applyFont="1" applyFill="1" applyAlignment="1" applyProtection="1"/>
    <xf numFmtId="164" fontId="0" fillId="0" borderId="0" xfId="0" applyNumberFormat="1" applyFont="1" applyFill="1" applyBorder="1" applyAlignment="1" applyProtection="1">
      <alignment horizontal="right" vertical="center"/>
      <protection hidden="1"/>
    </xf>
    <xf numFmtId="41" fontId="0" fillId="0" borderId="0" xfId="0" applyNumberFormat="1" applyFont="1" applyFill="1" applyBorder="1" applyAlignment="1" applyProtection="1">
      <alignment horizontal="right" vertical="center"/>
      <protection hidden="1"/>
    </xf>
    <xf numFmtId="164" fontId="16" fillId="3" borderId="1" xfId="0" applyNumberFormat="1" applyFont="1" applyFill="1" applyBorder="1" applyAlignment="1" applyProtection="1">
      <alignment horizontal="center" vertical="center"/>
      <protection hidden="1"/>
    </xf>
    <xf numFmtId="49" fontId="0" fillId="0" borderId="3" xfId="0" applyNumberFormat="1" applyFont="1" applyFill="1" applyBorder="1" applyAlignment="1" applyProtection="1">
      <alignment horizontal="center" vertical="center"/>
    </xf>
    <xf numFmtId="164" fontId="0" fillId="0" borderId="3" xfId="0" applyNumberFormat="1" applyFont="1" applyFill="1" applyBorder="1" applyAlignment="1" applyProtection="1">
      <alignment horizontal="right" vertical="center"/>
      <protection hidden="1"/>
    </xf>
    <xf numFmtId="41" fontId="13" fillId="0" borderId="0" xfId="0" applyNumberFormat="1" applyFont="1" applyFill="1" applyBorder="1" applyAlignment="1" applyProtection="1">
      <alignment horizontal="left" vertical="center"/>
      <protection hidden="1"/>
    </xf>
    <xf numFmtId="0" fontId="13" fillId="0" borderId="0" xfId="0" applyFont="1" applyAlignment="1" applyProtection="1">
      <alignment horizontal="left" vertical="center"/>
      <protection hidden="1"/>
    </xf>
    <xf numFmtId="41" fontId="0" fillId="4" borderId="1" xfId="0" applyNumberFormat="1" applyFill="1" applyBorder="1" applyAlignment="1" applyProtection="1">
      <alignment horizontal="right" vertical="center"/>
      <protection hidden="1"/>
    </xf>
    <xf numFmtId="164" fontId="0" fillId="0" borderId="0" xfId="0" applyNumberFormat="1" applyFont="1" applyFill="1" applyBorder="1" applyAlignment="1" applyProtection="1">
      <alignment horizontal="left" vertical="center"/>
      <protection locked="0" hidden="1"/>
    </xf>
    <xf numFmtId="164" fontId="0" fillId="0" borderId="1" xfId="0" applyNumberFormat="1" applyFont="1" applyFill="1" applyBorder="1" applyAlignment="1" applyProtection="1">
      <alignment horizontal="center" vertical="center"/>
      <protection locked="0" hidden="1"/>
    </xf>
    <xf numFmtId="0" fontId="10" fillId="0" borderId="0" xfId="0" applyFont="1" applyAlignment="1" applyProtection="1">
      <alignment horizontal="left"/>
      <protection hidden="1"/>
    </xf>
    <xf numFmtId="0" fontId="28" fillId="0" borderId="0" xfId="0" applyFont="1" applyAlignment="1" applyProtection="1">
      <protection hidden="1"/>
    </xf>
    <xf numFmtId="0" fontId="9" fillId="0" borderId="0" xfId="0" applyFont="1" applyAlignment="1" applyProtection="1">
      <alignment horizontal="left" indent="5"/>
      <protection hidden="1"/>
    </xf>
    <xf numFmtId="0" fontId="17" fillId="0" borderId="0" xfId="0" applyFont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0" fontId="11" fillId="0" borderId="0" xfId="0" applyFont="1" applyProtection="1">
      <protection hidden="1"/>
    </xf>
    <xf numFmtId="0" fontId="10" fillId="0" borderId="0" xfId="0" applyFont="1" applyAlignment="1" applyProtection="1">
      <alignment horizontal="left" indent="1"/>
      <protection hidden="1"/>
    </xf>
    <xf numFmtId="0" fontId="17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protection hidden="1"/>
    </xf>
    <xf numFmtId="0" fontId="19" fillId="0" borderId="0" xfId="0" applyFont="1" applyProtection="1">
      <protection hidden="1"/>
    </xf>
    <xf numFmtId="0" fontId="0" fillId="0" borderId="0" xfId="0" applyProtection="1">
      <protection hidden="1"/>
    </xf>
    <xf numFmtId="0" fontId="23" fillId="0" borderId="0" xfId="0" applyFont="1" applyFill="1" applyBorder="1" applyAlignment="1" applyProtection="1">
      <alignment horizontal="left" vertical="center" indent="1"/>
      <protection hidden="1"/>
    </xf>
    <xf numFmtId="0" fontId="16" fillId="0" borderId="0" xfId="0" applyFont="1" applyFill="1" applyBorder="1" applyAlignment="1" applyProtection="1">
      <alignment horizontal="left" vertical="center" indent="2"/>
      <protection hidden="1"/>
    </xf>
    <xf numFmtId="0" fontId="45" fillId="0" borderId="0" xfId="1" applyAlignment="1" applyProtection="1"/>
    <xf numFmtId="0" fontId="50" fillId="0" borderId="0" xfId="0" applyFont="1" applyProtection="1"/>
    <xf numFmtId="0" fontId="51" fillId="0" borderId="0" xfId="0" applyFont="1" applyBorder="1" applyAlignment="1" applyProtection="1">
      <alignment vertical="center"/>
    </xf>
    <xf numFmtId="0" fontId="7" fillId="0" borderId="0" xfId="0" applyFont="1" applyAlignment="1"/>
    <xf numFmtId="0" fontId="45" fillId="0" borderId="0" xfId="1" applyAlignment="1" applyProtection="1">
      <protection hidden="1"/>
    </xf>
    <xf numFmtId="164" fontId="0" fillId="0" borderId="1" xfId="0" applyNumberFormat="1" applyFont="1" applyBorder="1" applyAlignment="1" applyProtection="1">
      <alignment horizontal="right" vertical="center"/>
      <protection locked="0" hidden="1"/>
    </xf>
    <xf numFmtId="0" fontId="15" fillId="0" borderId="13" xfId="0" applyFont="1" applyBorder="1" applyAlignment="1" applyProtection="1">
      <alignment vertical="center" wrapText="1"/>
      <protection hidden="1"/>
    </xf>
    <xf numFmtId="0" fontId="15" fillId="0" borderId="5" xfId="0" applyFont="1" applyBorder="1" applyAlignment="1" applyProtection="1">
      <alignment vertical="center" wrapText="1"/>
      <protection hidden="1"/>
    </xf>
    <xf numFmtId="0" fontId="15" fillId="0" borderId="12" xfId="0" applyFont="1" applyBorder="1" applyAlignment="1" applyProtection="1">
      <alignment vertical="center" wrapText="1"/>
      <protection hidden="1"/>
    </xf>
    <xf numFmtId="0" fontId="15" fillId="0" borderId="9" xfId="0" applyFont="1" applyBorder="1" applyAlignment="1" applyProtection="1">
      <alignment horizontal="center" vertical="center" wrapText="1"/>
      <protection hidden="1"/>
    </xf>
    <xf numFmtId="0" fontId="15" fillId="0" borderId="10" xfId="0" applyFont="1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1" fillId="0" borderId="0" xfId="0" applyFont="1" applyProtection="1">
      <protection hidden="1"/>
    </xf>
    <xf numFmtId="0" fontId="0" fillId="0" borderId="0" xfId="0" applyFont="1" applyProtection="1">
      <protection hidden="1"/>
    </xf>
    <xf numFmtId="14" fontId="0" fillId="0" borderId="1" xfId="0" applyNumberFormat="1" applyFill="1" applyBorder="1" applyAlignment="1" applyProtection="1">
      <alignment horizontal="center" vertical="center"/>
      <protection locked="0" hidden="1"/>
    </xf>
    <xf numFmtId="0" fontId="0" fillId="0" borderId="0" xfId="0" applyAlignment="1" applyProtection="1"/>
    <xf numFmtId="0" fontId="23" fillId="0" borderId="0" xfId="0" applyFont="1" applyProtection="1">
      <protection hidden="1"/>
    </xf>
    <xf numFmtId="0" fontId="23" fillId="0" borderId="0" xfId="0" applyFont="1" applyFill="1" applyBorder="1" applyAlignment="1" applyProtection="1">
      <alignment horizontal="left" vertical="center" indent="2"/>
      <protection hidden="1"/>
    </xf>
    <xf numFmtId="0" fontId="23" fillId="0" borderId="0" xfId="0" applyFont="1" applyAlignment="1" applyProtection="1">
      <protection hidden="1"/>
    </xf>
    <xf numFmtId="0" fontId="0" fillId="11" borderId="0" xfId="0" applyFill="1"/>
    <xf numFmtId="0" fontId="0" fillId="11" borderId="0" xfId="0" applyFont="1" applyFill="1"/>
    <xf numFmtId="0" fontId="37" fillId="9" borderId="0" xfId="0" applyFont="1" applyFill="1" applyBorder="1"/>
    <xf numFmtId="0" fontId="0" fillId="9" borderId="0" xfId="0" applyFill="1" applyBorder="1"/>
    <xf numFmtId="0" fontId="38" fillId="9" borderId="0" xfId="0" applyFont="1" applyFill="1" applyBorder="1"/>
    <xf numFmtId="0" fontId="39" fillId="9" borderId="0" xfId="0" applyFont="1" applyFill="1" applyBorder="1"/>
    <xf numFmtId="0" fontId="46" fillId="9" borderId="0" xfId="1" applyFont="1" applyFill="1" applyAlignment="1" applyProtection="1"/>
    <xf numFmtId="0" fontId="0" fillId="9" borderId="0" xfId="0" applyFill="1" applyAlignment="1">
      <alignment horizontal="center" vertical="center"/>
    </xf>
    <xf numFmtId="0" fontId="0" fillId="9" borderId="0" xfId="0" applyFont="1" applyFill="1" applyAlignment="1">
      <alignment horizontal="center" vertical="center"/>
    </xf>
    <xf numFmtId="0" fontId="0" fillId="9" borderId="0" xfId="1" applyFont="1" applyFill="1" applyAlignment="1" applyProtection="1"/>
    <xf numFmtId="0" fontId="47" fillId="9" borderId="0" xfId="0" applyFont="1" applyFill="1"/>
    <xf numFmtId="0" fontId="1" fillId="11" borderId="0" xfId="0" applyFont="1" applyFill="1"/>
    <xf numFmtId="0" fontId="0" fillId="10" borderId="14" xfId="0" applyFill="1" applyBorder="1"/>
    <xf numFmtId="0" fontId="0" fillId="10" borderId="7" xfId="0" applyFill="1" applyBorder="1"/>
    <xf numFmtId="0" fontId="0" fillId="10" borderId="15" xfId="0" applyFill="1" applyBorder="1"/>
    <xf numFmtId="49" fontId="0" fillId="0" borderId="5" xfId="0" applyNumberFormat="1" applyFont="1" applyFill="1" applyBorder="1" applyAlignment="1" applyProtection="1">
      <alignment vertical="center"/>
      <protection hidden="1"/>
    </xf>
    <xf numFmtId="0" fontId="23" fillId="0" borderId="0" xfId="0" applyFont="1" applyProtection="1"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 vertical="center"/>
    </xf>
    <xf numFmtId="0" fontId="23" fillId="0" borderId="0" xfId="0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horizontal="left"/>
      <protection hidden="1"/>
    </xf>
    <xf numFmtId="0" fontId="0" fillId="0" borderId="1" xfId="0" applyFont="1" applyBorder="1" applyAlignment="1" applyProtection="1">
      <alignment horizontal="center" vertical="center"/>
    </xf>
    <xf numFmtId="49" fontId="0" fillId="2" borderId="1" xfId="0" applyNumberForma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</xf>
    <xf numFmtId="41" fontId="0" fillId="0" borderId="18" xfId="0" applyNumberFormat="1" applyFill="1" applyBorder="1" applyAlignment="1" applyProtection="1">
      <alignment vertical="center"/>
      <protection locked="0" hidden="1"/>
    </xf>
    <xf numFmtId="41" fontId="0" fillId="0" borderId="19" xfId="0" applyNumberFormat="1" applyFill="1" applyBorder="1" applyAlignment="1" applyProtection="1">
      <alignment vertical="center"/>
      <protection hidden="1"/>
    </xf>
    <xf numFmtId="41" fontId="3" fillId="0" borderId="10" xfId="0" applyNumberFormat="1" applyFont="1" applyFill="1" applyBorder="1" applyAlignment="1" applyProtection="1">
      <alignment vertical="center"/>
      <protection hidden="1"/>
    </xf>
    <xf numFmtId="0" fontId="57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41" fontId="0" fillId="0" borderId="1" xfId="0" applyNumberFormat="1" applyFont="1" applyBorder="1" applyAlignment="1" applyProtection="1">
      <protection locked="0" hidden="1"/>
    </xf>
    <xf numFmtId="41" fontId="0" fillId="0" borderId="1" xfId="0" applyNumberFormat="1" applyFill="1" applyBorder="1" applyAlignment="1" applyProtection="1">
      <alignment vertical="center"/>
      <protection locked="0" hidden="1"/>
    </xf>
    <xf numFmtId="41" fontId="55" fillId="3" borderId="16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164" fontId="5" fillId="0" borderId="0" xfId="0" applyNumberFormat="1" applyFont="1" applyFill="1" applyBorder="1" applyAlignment="1" applyProtection="1">
      <alignment horizontal="right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164" fontId="5" fillId="2" borderId="13" xfId="0" applyNumberFormat="1" applyFont="1" applyFill="1" applyBorder="1" applyAlignment="1" applyProtection="1">
      <alignment horizontal="center" vertical="center"/>
      <protection hidden="1"/>
    </xf>
    <xf numFmtId="164" fontId="5" fillId="2" borderId="5" xfId="0" applyNumberFormat="1" applyFont="1" applyFill="1" applyBorder="1" applyAlignment="1" applyProtection="1">
      <alignment horizontal="center" vertical="center"/>
      <protection hidden="1"/>
    </xf>
    <xf numFmtId="164" fontId="5" fillId="2" borderId="12" xfId="0" applyNumberFormat="1" applyFont="1" applyFill="1" applyBorder="1" applyAlignment="1" applyProtection="1">
      <alignment horizontal="center" vertical="center"/>
      <protection hidden="1"/>
    </xf>
    <xf numFmtId="164" fontId="5" fillId="2" borderId="9" xfId="0" applyNumberFormat="1" applyFont="1" applyFill="1" applyBorder="1" applyAlignment="1" applyProtection="1">
      <alignment horizontal="center" vertical="center"/>
      <protection hidden="1"/>
    </xf>
    <xf numFmtId="164" fontId="5" fillId="2" borderId="10" xfId="0" applyNumberFormat="1" applyFont="1" applyFill="1" applyBorder="1" applyAlignment="1" applyProtection="1">
      <alignment horizontal="center" vertical="center"/>
      <protection hidden="1"/>
    </xf>
    <xf numFmtId="164" fontId="5" fillId="2" borderId="11" xfId="0" applyNumberFormat="1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15" fillId="2" borderId="1" xfId="0" applyFont="1" applyFill="1" applyBorder="1" applyAlignment="1" applyProtection="1">
      <alignment vertical="center"/>
      <protection locked="0" hidden="1"/>
    </xf>
    <xf numFmtId="41" fontId="3" fillId="0" borderId="1" xfId="0" applyNumberFormat="1" applyFont="1" applyFill="1" applyBorder="1" applyAlignment="1" applyProtection="1">
      <alignment vertical="center"/>
      <protection locked="0" hidden="1"/>
    </xf>
    <xf numFmtId="0" fontId="40" fillId="0" borderId="0" xfId="0" applyFont="1" applyFill="1" applyBorder="1" applyAlignment="1" applyProtection="1">
      <alignment horizontal="left"/>
    </xf>
    <xf numFmtId="0" fontId="47" fillId="0" borderId="0" xfId="0" applyFont="1"/>
    <xf numFmtId="0" fontId="5" fillId="0" borderId="0" xfId="0" applyFont="1" applyAlignment="1" applyProtection="1">
      <protection locked="0"/>
    </xf>
    <xf numFmtId="0" fontId="0" fillId="0" borderId="1" xfId="0" applyFont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</xf>
    <xf numFmtId="41" fontId="58" fillId="0" borderId="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0" fillId="0" borderId="0" xfId="0" applyFont="1" applyFill="1" applyBorder="1" applyAlignment="1" applyProtection="1">
      <alignment horizontal="left" vertical="center"/>
      <protection hidden="1"/>
    </xf>
    <xf numFmtId="164" fontId="0" fillId="0" borderId="0" xfId="0" applyNumberFormat="1" applyFont="1" applyFill="1" applyBorder="1" applyAlignment="1" applyProtection="1">
      <alignment horizontal="center" vertical="center"/>
      <protection locked="0" hidden="1"/>
    </xf>
    <xf numFmtId="41" fontId="0" fillId="0" borderId="0" xfId="0" applyNumberFormat="1" applyFont="1" applyFill="1" applyBorder="1" applyAlignment="1" applyProtection="1">
      <alignment horizontal="left" vertical="center"/>
      <protection hidden="1"/>
    </xf>
    <xf numFmtId="49" fontId="14" fillId="0" borderId="0" xfId="0" applyNumberFormat="1" applyFont="1" applyAlignment="1" applyProtection="1"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 vertical="center"/>
    </xf>
    <xf numFmtId="164" fontId="0" fillId="4" borderId="1" xfId="0" applyNumberFormat="1" applyFont="1" applyFill="1" applyBorder="1" applyAlignment="1" applyProtection="1"/>
    <xf numFmtId="0" fontId="0" fillId="0" borderId="1" xfId="0" applyFont="1" applyFill="1" applyBorder="1" applyAlignment="1" applyProtection="1">
      <protection locked="0" hidden="1"/>
    </xf>
    <xf numFmtId="0" fontId="24" fillId="0" borderId="0" xfId="0" applyFont="1" applyAlignment="1" applyProtection="1">
      <alignment horizont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24" fillId="0" borderId="0" xfId="0" applyFont="1" applyAlignment="1" applyProtection="1"/>
    <xf numFmtId="0" fontId="0" fillId="0" borderId="6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61" fillId="0" borderId="0" xfId="0" applyFont="1" applyProtection="1"/>
    <xf numFmtId="0" fontId="10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55" fillId="0" borderId="1" xfId="0" applyFont="1" applyBorder="1" applyAlignment="1" applyProtection="1">
      <alignment horizontal="center" vertical="center"/>
      <protection locked="0"/>
    </xf>
    <xf numFmtId="0" fontId="62" fillId="0" borderId="1" xfId="0" applyFont="1" applyBorder="1" applyAlignment="1" applyProtection="1">
      <alignment horizontal="center" vertical="center"/>
    </xf>
    <xf numFmtId="0" fontId="62" fillId="0" borderId="0" xfId="0" applyFont="1" applyProtection="1">
      <protection locked="0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right"/>
      <protection locked="0"/>
    </xf>
    <xf numFmtId="0" fontId="3" fillId="0" borderId="9" xfId="0" applyFont="1" applyFill="1" applyBorder="1" applyAlignment="1" applyProtection="1">
      <alignment horizontal="left" vertical="center"/>
    </xf>
    <xf numFmtId="0" fontId="3" fillId="0" borderId="10" xfId="0" applyFont="1" applyFill="1" applyBorder="1" applyAlignment="1" applyProtection="1">
      <alignment horizontal="left" vertical="center"/>
    </xf>
    <xf numFmtId="0" fontId="0" fillId="0" borderId="9" xfId="0" applyFill="1" applyBorder="1" applyAlignment="1" applyProtection="1">
      <alignment horizontal="left" vertical="center"/>
    </xf>
    <xf numFmtId="0" fontId="0" fillId="0" borderId="10" xfId="0" applyFont="1" applyFill="1" applyBorder="1" applyAlignment="1" applyProtection="1">
      <alignment horizontal="left" vertical="center"/>
    </xf>
    <xf numFmtId="0" fontId="0" fillId="0" borderId="1" xfId="0" applyFont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vertical="center"/>
    </xf>
    <xf numFmtId="0" fontId="14" fillId="0" borderId="0" xfId="0" applyFont="1" applyFill="1" applyAlignment="1" applyProtection="1"/>
    <xf numFmtId="41" fontId="1" fillId="0" borderId="1" xfId="0" applyNumberFormat="1" applyFont="1" applyFill="1" applyBorder="1" applyAlignment="1" applyProtection="1">
      <alignment horizontal="center" vertical="center"/>
      <protection hidden="1"/>
    </xf>
    <xf numFmtId="3" fontId="0" fillId="0" borderId="1" xfId="0" applyNumberFormat="1" applyFont="1" applyFill="1" applyBorder="1" applyAlignment="1" applyProtection="1">
      <protection locked="0" hidden="1"/>
    </xf>
    <xf numFmtId="3" fontId="0" fillId="4" borderId="1" xfId="0" applyNumberFormat="1" applyFont="1" applyFill="1" applyBorder="1" applyAlignment="1" applyProtection="1"/>
    <xf numFmtId="3" fontId="0" fillId="0" borderId="1" xfId="0" applyNumberFormat="1" applyFont="1" applyBorder="1" applyProtection="1">
      <protection locked="0"/>
    </xf>
    <xf numFmtId="0" fontId="3" fillId="0" borderId="10" xfId="0" applyFont="1" applyFill="1" applyBorder="1" applyAlignment="1" applyProtection="1">
      <alignment vertical="center"/>
    </xf>
    <xf numFmtId="0" fontId="63" fillId="0" borderId="9" xfId="0" applyFont="1" applyFill="1" applyBorder="1" applyAlignment="1" applyProtection="1">
      <alignment horizontal="center" vertical="center"/>
    </xf>
    <xf numFmtId="0" fontId="64" fillId="0" borderId="9" xfId="0" applyFont="1" applyFill="1" applyBorder="1" applyAlignment="1" applyProtection="1">
      <alignment horizontal="left" vertical="center"/>
    </xf>
    <xf numFmtId="0" fontId="64" fillId="0" borderId="9" xfId="0" applyFont="1" applyFill="1" applyBorder="1" applyAlignment="1" applyProtection="1">
      <alignment vertical="center"/>
    </xf>
    <xf numFmtId="41" fontId="0" fillId="2" borderId="15" xfId="0" applyNumberFormat="1" applyFill="1" applyBorder="1" applyAlignment="1" applyProtection="1">
      <alignment vertical="center"/>
      <protection hidden="1"/>
    </xf>
    <xf numFmtId="41" fontId="0" fillId="2" borderId="1" xfId="0" applyNumberFormat="1" applyFill="1" applyBorder="1" applyAlignment="1" applyProtection="1">
      <alignment vertical="center"/>
      <protection hidden="1"/>
    </xf>
    <xf numFmtId="41" fontId="0" fillId="2" borderId="1" xfId="0" applyNumberFormat="1" applyFill="1" applyBorder="1" applyAlignment="1" applyProtection="1">
      <alignment horizontal="right" vertical="center"/>
      <protection hidden="1"/>
    </xf>
    <xf numFmtId="41" fontId="58" fillId="2" borderId="1" xfId="0" applyNumberFormat="1" applyFont="1" applyFill="1" applyBorder="1" applyAlignment="1" applyProtection="1">
      <alignment vertical="center"/>
      <protection hidden="1"/>
    </xf>
    <xf numFmtId="41" fontId="0" fillId="2" borderId="1" xfId="0" applyNumberFormat="1" applyFont="1" applyFill="1" applyBorder="1" applyAlignment="1" applyProtection="1">
      <alignment vertical="center"/>
      <protection hidden="1"/>
    </xf>
    <xf numFmtId="41" fontId="1" fillId="2" borderId="1" xfId="0" applyNumberFormat="1" applyFont="1" applyFill="1" applyBorder="1" applyAlignment="1" applyProtection="1">
      <alignment vertical="center"/>
      <protection hidden="1"/>
    </xf>
    <xf numFmtId="41" fontId="57" fillId="2" borderId="1" xfId="0" applyNumberFormat="1" applyFont="1" applyFill="1" applyBorder="1" applyAlignment="1" applyProtection="1">
      <alignment vertical="center"/>
      <protection hidden="1"/>
    </xf>
    <xf numFmtId="41" fontId="57" fillId="2" borderId="1" xfId="0" applyNumberFormat="1" applyFont="1" applyFill="1" applyBorder="1" applyAlignment="1" applyProtection="1">
      <protection hidden="1"/>
    </xf>
    <xf numFmtId="41" fontId="55" fillId="2" borderId="1" xfId="0" applyNumberFormat="1" applyFont="1" applyFill="1" applyBorder="1" applyAlignment="1" applyProtection="1">
      <alignment vertical="center"/>
      <protection hidden="1"/>
    </xf>
    <xf numFmtId="41" fontId="62" fillId="2" borderId="1" xfId="0" applyNumberFormat="1" applyFont="1" applyFill="1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horizontal="left"/>
    </xf>
    <xf numFmtId="0" fontId="40" fillId="0" borderId="0" xfId="0" applyFont="1" applyFill="1" applyBorder="1" applyAlignment="1" applyProtection="1">
      <alignment horizontal="left"/>
    </xf>
    <xf numFmtId="0" fontId="43" fillId="0" borderId="0" xfId="0" applyFont="1" applyFill="1" applyBorder="1" applyAlignment="1" applyProtection="1">
      <alignment horizontal="left"/>
    </xf>
    <xf numFmtId="0" fontId="6" fillId="0" borderId="0" xfId="0" applyFont="1" applyFill="1" applyAlignment="1" applyProtection="1">
      <alignment horizontal="left"/>
    </xf>
    <xf numFmtId="0" fontId="40" fillId="0" borderId="0" xfId="0" applyFont="1" applyFill="1" applyBorder="1" applyAlignment="1" applyProtection="1">
      <alignment horizontal="left" vertical="center"/>
    </xf>
    <xf numFmtId="0" fontId="18" fillId="0" borderId="10" xfId="0" applyFont="1" applyBorder="1" applyAlignment="1" applyProtection="1">
      <alignment horizontal="left" vertical="center"/>
      <protection locked="0"/>
    </xf>
    <xf numFmtId="0" fontId="28" fillId="0" borderId="0" xfId="0" applyFont="1" applyAlignment="1" applyProtection="1">
      <alignment horizontal="left"/>
      <protection locked="0" hidden="1"/>
    </xf>
    <xf numFmtId="0" fontId="1" fillId="0" borderId="0" xfId="0" applyFont="1" applyAlignment="1" applyProtection="1">
      <alignment horizontal="right"/>
      <protection hidden="1"/>
    </xf>
    <xf numFmtId="0" fontId="20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left" vertical="center"/>
    </xf>
    <xf numFmtId="0" fontId="18" fillId="0" borderId="5" xfId="0" applyFont="1" applyBorder="1" applyAlignment="1" applyProtection="1">
      <alignment horizontal="left" vertical="center"/>
      <protection locked="0"/>
    </xf>
    <xf numFmtId="0" fontId="59" fillId="0" borderId="5" xfId="0" applyFont="1" applyBorder="1" applyAlignment="1" applyProtection="1">
      <alignment horizontal="right" vertical="center"/>
    </xf>
    <xf numFmtId="0" fontId="59" fillId="0" borderId="5" xfId="0" applyNumberFormat="1" applyFont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0" fontId="15" fillId="0" borderId="9" xfId="0" applyFont="1" applyFill="1" applyBorder="1" applyAlignment="1" applyProtection="1">
      <alignment horizontal="center" vertical="center"/>
    </xf>
    <xf numFmtId="0" fontId="15" fillId="0" borderId="1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left"/>
      <protection hidden="1"/>
    </xf>
    <xf numFmtId="0" fontId="0" fillId="0" borderId="1" xfId="0" applyBorder="1" applyAlignment="1" applyProtection="1">
      <alignment horizontal="left"/>
      <protection hidden="1"/>
    </xf>
    <xf numFmtId="0" fontId="5" fillId="0" borderId="10" xfId="0" applyFont="1" applyFill="1" applyBorder="1" applyAlignment="1" applyProtection="1">
      <alignment horizontal="center" vertical="center"/>
    </xf>
    <xf numFmtId="0" fontId="0" fillId="0" borderId="9" xfId="0" applyFont="1" applyFill="1" applyBorder="1" applyAlignment="1" applyProtection="1">
      <alignment horizontal="left" vertical="center"/>
      <protection hidden="1"/>
    </xf>
    <xf numFmtId="0" fontId="0" fillId="0" borderId="10" xfId="0" applyFont="1" applyFill="1" applyBorder="1" applyAlignment="1" applyProtection="1">
      <alignment horizontal="left" vertical="center"/>
      <protection hidden="1"/>
    </xf>
    <xf numFmtId="0" fontId="0" fillId="0" borderId="11" xfId="0" applyFont="1" applyFill="1" applyBorder="1" applyAlignment="1" applyProtection="1">
      <alignment horizontal="left" vertical="center"/>
      <protection hidden="1"/>
    </xf>
    <xf numFmtId="41" fontId="1" fillId="0" borderId="1" xfId="0" applyNumberFormat="1" applyFont="1" applyFill="1" applyBorder="1" applyAlignment="1" applyProtection="1">
      <alignment horizontal="center" vertical="center"/>
      <protection hidden="1"/>
    </xf>
    <xf numFmtId="0" fontId="59" fillId="0" borderId="5" xfId="0" applyFont="1" applyBorder="1" applyAlignment="1" applyProtection="1">
      <alignment horizontal="left" vertical="center"/>
    </xf>
    <xf numFmtId="0" fontId="15" fillId="0" borderId="10" xfId="0" applyFont="1" applyFill="1" applyBorder="1" applyAlignment="1" applyProtection="1">
      <alignment horizontal="right" vertical="center"/>
    </xf>
    <xf numFmtId="0" fontId="15" fillId="0" borderId="11" xfId="0" applyFont="1" applyFill="1" applyBorder="1" applyAlignment="1" applyProtection="1">
      <alignment horizontal="right" vertical="center"/>
    </xf>
    <xf numFmtId="0" fontId="0" fillId="0" borderId="9" xfId="0" applyFill="1" applyBorder="1" applyAlignment="1" applyProtection="1">
      <alignment horizontal="left"/>
      <protection hidden="1"/>
    </xf>
    <xf numFmtId="0" fontId="0" fillId="0" borderId="10" xfId="0" applyFill="1" applyBorder="1" applyAlignment="1" applyProtection="1">
      <alignment horizontal="left"/>
      <protection hidden="1"/>
    </xf>
    <xf numFmtId="0" fontId="0" fillId="0" borderId="11" xfId="0" applyFont="1" applyFill="1" applyBorder="1" applyAlignment="1" applyProtection="1">
      <alignment horizontal="left"/>
      <protection hidden="1"/>
    </xf>
    <xf numFmtId="0" fontId="0" fillId="0" borderId="9" xfId="0" applyFont="1" applyFill="1" applyBorder="1" applyAlignment="1" applyProtection="1">
      <alignment horizontal="left"/>
      <protection hidden="1"/>
    </xf>
    <xf numFmtId="0" fontId="15" fillId="0" borderId="9" xfId="0" applyFont="1" applyFill="1" applyBorder="1" applyAlignment="1" applyProtection="1">
      <alignment horizontal="left" vertical="center"/>
    </xf>
    <xf numFmtId="0" fontId="15" fillId="0" borderId="10" xfId="0" applyFont="1" applyFill="1" applyBorder="1" applyAlignment="1" applyProtection="1">
      <alignment horizontal="left" vertical="center"/>
    </xf>
    <xf numFmtId="0" fontId="0" fillId="0" borderId="1" xfId="0" applyFont="1" applyFill="1" applyBorder="1" applyAlignment="1" applyProtection="1">
      <alignment horizontal="left"/>
    </xf>
    <xf numFmtId="0" fontId="5" fillId="2" borderId="14" xfId="0" applyFont="1" applyFill="1" applyBorder="1" applyAlignment="1">
      <alignment horizontal="center" vertical="center" textRotation="90"/>
    </xf>
    <xf numFmtId="0" fontId="5" fillId="2" borderId="7" xfId="0" applyFont="1" applyFill="1" applyBorder="1" applyAlignment="1">
      <alignment horizontal="center" vertical="center" textRotation="90"/>
    </xf>
    <xf numFmtId="0" fontId="5" fillId="2" borderId="15" xfId="0" applyFont="1" applyFill="1" applyBorder="1" applyAlignment="1">
      <alignment horizontal="center" vertical="center" textRotation="90"/>
    </xf>
    <xf numFmtId="0" fontId="15" fillId="0" borderId="9" xfId="0" applyFont="1" applyFill="1" applyBorder="1" applyAlignment="1" applyProtection="1">
      <alignment horizontal="left" vertical="center"/>
      <protection hidden="1"/>
    </xf>
    <xf numFmtId="0" fontId="15" fillId="0" borderId="10" xfId="0" applyFont="1" applyFill="1" applyBorder="1" applyAlignment="1" applyProtection="1">
      <alignment horizontal="left" vertical="center"/>
      <protection hidden="1"/>
    </xf>
    <xf numFmtId="0" fontId="15" fillId="0" borderId="11" xfId="0" applyFont="1" applyFill="1" applyBorder="1" applyAlignment="1" applyProtection="1">
      <alignment horizontal="left" vertical="center"/>
      <protection hidden="1"/>
    </xf>
    <xf numFmtId="164" fontId="15" fillId="0" borderId="2" xfId="0" applyNumberFormat="1" applyFont="1" applyBorder="1" applyAlignment="1" applyProtection="1">
      <alignment horizontal="right" vertical="center"/>
      <protection hidden="1"/>
    </xf>
    <xf numFmtId="164" fontId="15" fillId="0" borderId="3" xfId="0" applyNumberFormat="1" applyFont="1" applyBorder="1" applyAlignment="1" applyProtection="1">
      <alignment horizontal="right" vertical="center"/>
      <protection hidden="1"/>
    </xf>
    <xf numFmtId="164" fontId="15" fillId="0" borderId="4" xfId="0" applyNumberFormat="1" applyFont="1" applyBorder="1" applyAlignment="1" applyProtection="1">
      <alignment horizontal="right" vertical="center"/>
      <protection hidden="1"/>
    </xf>
    <xf numFmtId="164" fontId="15" fillId="0" borderId="9" xfId="0" applyNumberFormat="1" applyFont="1" applyBorder="1" applyAlignment="1" applyProtection="1">
      <alignment horizontal="right" vertical="center"/>
      <protection hidden="1"/>
    </xf>
    <xf numFmtId="164" fontId="15" fillId="0" borderId="10" xfId="0" applyNumberFormat="1" applyFont="1" applyBorder="1" applyAlignment="1" applyProtection="1">
      <alignment horizontal="right" vertical="center"/>
      <protection hidden="1"/>
    </xf>
    <xf numFmtId="164" fontId="15" fillId="0" borderId="11" xfId="0" applyNumberFormat="1" applyFont="1" applyBorder="1" applyAlignment="1" applyProtection="1">
      <alignment horizontal="right" vertical="center"/>
      <protection hidden="1"/>
    </xf>
    <xf numFmtId="164" fontId="15" fillId="0" borderId="2" xfId="0" applyNumberFormat="1" applyFont="1" applyBorder="1" applyAlignment="1" applyProtection="1">
      <alignment horizontal="right" vertical="center"/>
      <protection locked="0"/>
    </xf>
    <xf numFmtId="164" fontId="15" fillId="0" borderId="3" xfId="0" applyNumberFormat="1" applyFont="1" applyBorder="1" applyAlignment="1" applyProtection="1">
      <alignment horizontal="right" vertical="center"/>
      <protection locked="0"/>
    </xf>
    <xf numFmtId="164" fontId="15" fillId="0" borderId="4" xfId="0" applyNumberFormat="1" applyFont="1" applyBorder="1" applyAlignment="1" applyProtection="1">
      <alignment horizontal="right" vertical="center"/>
      <protection locked="0"/>
    </xf>
    <xf numFmtId="164" fontId="15" fillId="0" borderId="9" xfId="0" applyNumberFormat="1" applyFont="1" applyBorder="1" applyAlignment="1" applyProtection="1">
      <alignment horizontal="right" vertical="center"/>
      <protection locked="0"/>
    </xf>
    <xf numFmtId="164" fontId="15" fillId="0" borderId="10" xfId="0" applyNumberFormat="1" applyFont="1" applyBorder="1" applyAlignment="1" applyProtection="1">
      <alignment horizontal="right" vertical="center"/>
      <protection locked="0"/>
    </xf>
    <xf numFmtId="164" fontId="15" fillId="0" borderId="11" xfId="0" applyNumberFormat="1" applyFont="1" applyBorder="1" applyAlignment="1" applyProtection="1">
      <alignment horizontal="right" vertical="center"/>
      <protection locked="0"/>
    </xf>
    <xf numFmtId="164" fontId="5" fillId="2" borderId="2" xfId="0" applyNumberFormat="1" applyFont="1" applyFill="1" applyBorder="1" applyAlignment="1" applyProtection="1">
      <alignment horizontal="right" vertical="center"/>
      <protection hidden="1"/>
    </xf>
    <xf numFmtId="164" fontId="5" fillId="2" borderId="3" xfId="0" applyNumberFormat="1" applyFont="1" applyFill="1" applyBorder="1" applyAlignment="1" applyProtection="1">
      <alignment horizontal="right" vertical="center"/>
      <protection hidden="1"/>
    </xf>
    <xf numFmtId="164" fontId="5" fillId="2" borderId="4" xfId="0" applyNumberFormat="1" applyFont="1" applyFill="1" applyBorder="1" applyAlignment="1" applyProtection="1">
      <alignment horizontal="right" vertical="center"/>
      <protection hidden="1"/>
    </xf>
    <xf numFmtId="164" fontId="5" fillId="2" borderId="13" xfId="0" applyNumberFormat="1" applyFont="1" applyFill="1" applyBorder="1" applyAlignment="1" applyProtection="1">
      <alignment horizontal="right" vertical="center"/>
      <protection hidden="1"/>
    </xf>
    <xf numFmtId="164" fontId="5" fillId="2" borderId="5" xfId="0" applyNumberFormat="1" applyFont="1" applyFill="1" applyBorder="1" applyAlignment="1" applyProtection="1">
      <alignment horizontal="right" vertical="center"/>
      <protection hidden="1"/>
    </xf>
    <xf numFmtId="164" fontId="5" fillId="2" borderId="12" xfId="0" applyNumberFormat="1" applyFont="1" applyFill="1" applyBorder="1" applyAlignment="1" applyProtection="1">
      <alignment horizontal="right" vertical="center"/>
      <protection hidden="1"/>
    </xf>
    <xf numFmtId="164" fontId="15" fillId="0" borderId="9" xfId="0" applyNumberFormat="1" applyFont="1" applyBorder="1" applyAlignment="1" applyProtection="1">
      <alignment vertical="center"/>
      <protection locked="0" hidden="1"/>
    </xf>
    <xf numFmtId="164" fontId="15" fillId="0" borderId="10" xfId="0" applyNumberFormat="1" applyFont="1" applyBorder="1" applyAlignment="1" applyProtection="1">
      <alignment vertical="center"/>
      <protection locked="0" hidden="1"/>
    </xf>
    <xf numFmtId="164" fontId="15" fillId="0" borderId="11" xfId="0" applyNumberFormat="1" applyFont="1" applyBorder="1" applyAlignment="1" applyProtection="1">
      <alignment vertical="center"/>
      <protection locked="0" hidden="1"/>
    </xf>
    <xf numFmtId="164" fontId="5" fillId="2" borderId="9" xfId="0" applyNumberFormat="1" applyFont="1" applyFill="1" applyBorder="1" applyAlignment="1" applyProtection="1">
      <alignment horizontal="center" vertical="center"/>
      <protection hidden="1"/>
    </xf>
    <xf numFmtId="164" fontId="5" fillId="2" borderId="10" xfId="0" applyNumberFormat="1" applyFont="1" applyFill="1" applyBorder="1" applyAlignment="1" applyProtection="1">
      <alignment horizontal="center" vertical="center"/>
      <protection hidden="1"/>
    </xf>
    <xf numFmtId="164" fontId="5" fillId="2" borderId="11" xfId="0" applyNumberFormat="1" applyFont="1" applyFill="1" applyBorder="1" applyAlignment="1" applyProtection="1">
      <alignment horizontal="center" vertical="center"/>
      <protection hidden="1"/>
    </xf>
    <xf numFmtId="164" fontId="5" fillId="2" borderId="2" xfId="0" applyNumberFormat="1" applyFont="1" applyFill="1" applyBorder="1" applyAlignment="1" applyProtection="1">
      <alignment horizontal="center" vertical="center"/>
      <protection hidden="1"/>
    </xf>
    <xf numFmtId="164" fontId="5" fillId="2" borderId="3" xfId="0" applyNumberFormat="1" applyFont="1" applyFill="1" applyBorder="1" applyAlignment="1" applyProtection="1">
      <alignment horizontal="center" vertical="center"/>
      <protection hidden="1"/>
    </xf>
    <xf numFmtId="164" fontId="5" fillId="2" borderId="4" xfId="0" applyNumberFormat="1" applyFont="1" applyFill="1" applyBorder="1" applyAlignment="1" applyProtection="1">
      <alignment horizontal="center" vertical="center"/>
      <protection hidden="1"/>
    </xf>
    <xf numFmtId="0" fontId="45" fillId="0" borderId="0" xfId="1" applyAlignment="1" applyProtection="1">
      <alignment horizontal="center"/>
      <protection hidden="1"/>
    </xf>
    <xf numFmtId="0" fontId="60" fillId="0" borderId="0" xfId="1" applyFont="1" applyAlignment="1" applyProtection="1">
      <alignment horizontal="right" vertical="center"/>
      <protection hidden="1"/>
    </xf>
    <xf numFmtId="164" fontId="15" fillId="2" borderId="8" xfId="0" applyNumberFormat="1" applyFont="1" applyFill="1" applyBorder="1" applyAlignment="1">
      <alignment horizontal="center"/>
    </xf>
    <xf numFmtId="164" fontId="15" fillId="2" borderId="0" xfId="0" applyNumberFormat="1" applyFont="1" applyFill="1" applyBorder="1" applyAlignment="1">
      <alignment horizontal="center"/>
    </xf>
    <xf numFmtId="164" fontId="15" fillId="2" borderId="6" xfId="0" applyNumberFormat="1" applyFont="1" applyFill="1" applyBorder="1" applyAlignment="1">
      <alignment horizontal="center"/>
    </xf>
    <xf numFmtId="164" fontId="15" fillId="0" borderId="1" xfId="0" applyNumberFormat="1" applyFont="1" applyBorder="1" applyAlignment="1" applyProtection="1">
      <alignment horizontal="center"/>
      <protection locked="0"/>
    </xf>
    <xf numFmtId="164" fontId="1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textRotation="90"/>
    </xf>
    <xf numFmtId="0" fontId="5" fillId="2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 applyProtection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2" borderId="1" xfId="0" applyFont="1" applyFill="1" applyBorder="1" applyAlignment="1" applyProtection="1">
      <alignment horizontal="left" vertical="center"/>
    </xf>
    <xf numFmtId="0" fontId="15" fillId="2" borderId="1" xfId="0" applyFont="1" applyFill="1" applyBorder="1" applyAlignment="1">
      <alignment horizontal="center"/>
    </xf>
    <xf numFmtId="0" fontId="15" fillId="0" borderId="1" xfId="0" applyFont="1" applyFill="1" applyBorder="1" applyAlignment="1" applyProtection="1">
      <alignment horizontal="left" vertical="center"/>
      <protection locked="0"/>
    </xf>
    <xf numFmtId="0" fontId="15" fillId="0" borderId="1" xfId="0" applyFont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>
      <alignment horizontal="center" vertical="center" wrapText="1"/>
    </xf>
    <xf numFmtId="164" fontId="15" fillId="2" borderId="2" xfId="0" applyNumberFormat="1" applyFont="1" applyFill="1" applyBorder="1" applyAlignment="1">
      <alignment horizontal="center"/>
    </xf>
    <xf numFmtId="164" fontId="15" fillId="2" borderId="3" xfId="0" applyNumberFormat="1" applyFont="1" applyFill="1" applyBorder="1" applyAlignment="1">
      <alignment horizontal="center"/>
    </xf>
    <xf numFmtId="164" fontId="15" fillId="2" borderId="4" xfId="0" applyNumberFormat="1" applyFont="1" applyFill="1" applyBorder="1" applyAlignment="1">
      <alignment horizontal="center"/>
    </xf>
    <xf numFmtId="0" fontId="15" fillId="0" borderId="10" xfId="0" applyFont="1" applyBorder="1" applyAlignment="1" applyProtection="1">
      <alignment horizontal="left" vertical="center"/>
      <protection hidden="1"/>
    </xf>
    <xf numFmtId="0" fontId="15" fillId="0" borderId="10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164" fontId="15" fillId="2" borderId="1" xfId="0" applyNumberFormat="1" applyFont="1" applyFill="1" applyBorder="1" applyAlignment="1" applyProtection="1">
      <alignment horizontal="center"/>
      <protection hidden="1"/>
    </xf>
    <xf numFmtId="164" fontId="5" fillId="2" borderId="9" xfId="0" applyNumberFormat="1" applyFont="1" applyFill="1" applyBorder="1" applyAlignment="1" applyProtection="1">
      <alignment vertical="center"/>
      <protection hidden="1"/>
    </xf>
    <xf numFmtId="164" fontId="5" fillId="2" borderId="10" xfId="0" applyNumberFormat="1" applyFont="1" applyFill="1" applyBorder="1" applyAlignment="1" applyProtection="1">
      <alignment vertical="center"/>
      <protection hidden="1"/>
    </xf>
    <xf numFmtId="164" fontId="5" fillId="2" borderId="11" xfId="0" applyNumberFormat="1" applyFont="1" applyFill="1" applyBorder="1" applyAlignment="1" applyProtection="1">
      <alignment vertical="center"/>
      <protection hidden="1"/>
    </xf>
    <xf numFmtId="164" fontId="15" fillId="2" borderId="13" xfId="0" applyNumberFormat="1" applyFont="1" applyFill="1" applyBorder="1" applyAlignment="1">
      <alignment horizontal="center"/>
    </xf>
    <xf numFmtId="164" fontId="15" fillId="2" borderId="5" xfId="0" applyNumberFormat="1" applyFont="1" applyFill="1" applyBorder="1" applyAlignment="1">
      <alignment horizontal="center"/>
    </xf>
    <xf numFmtId="164" fontId="15" fillId="2" borderId="12" xfId="0" applyNumberFormat="1" applyFont="1" applyFill="1" applyBorder="1" applyAlignment="1">
      <alignment horizontal="center"/>
    </xf>
    <xf numFmtId="164" fontId="5" fillId="2" borderId="9" xfId="0" applyNumberFormat="1" applyFont="1" applyFill="1" applyBorder="1" applyAlignment="1" applyProtection="1">
      <alignment horizontal="right" vertical="center"/>
      <protection hidden="1"/>
    </xf>
    <xf numFmtId="164" fontId="5" fillId="2" borderId="10" xfId="0" applyNumberFormat="1" applyFont="1" applyFill="1" applyBorder="1" applyAlignment="1" applyProtection="1">
      <alignment horizontal="right" vertical="center"/>
      <protection hidden="1"/>
    </xf>
    <xf numFmtId="164" fontId="5" fillId="2" borderId="11" xfId="0" applyNumberFormat="1" applyFont="1" applyFill="1" applyBorder="1" applyAlignment="1" applyProtection="1">
      <alignment horizontal="right" vertical="center"/>
      <protection hidden="1"/>
    </xf>
    <xf numFmtId="164" fontId="5" fillId="2" borderId="1" xfId="0" applyNumberFormat="1" applyFont="1" applyFill="1" applyBorder="1" applyAlignment="1" applyProtection="1">
      <alignment horizontal="center"/>
      <protection hidden="1"/>
    </xf>
    <xf numFmtId="0" fontId="5" fillId="0" borderId="1" xfId="0" applyFont="1" applyFill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center" vertical="center" wrapText="1"/>
    </xf>
    <xf numFmtId="0" fontId="15" fillId="0" borderId="4" xfId="0" applyFont="1" applyBorder="1" applyAlignment="1" applyProtection="1">
      <alignment horizontal="center" vertical="center" wrapText="1"/>
    </xf>
    <xf numFmtId="0" fontId="15" fillId="0" borderId="9" xfId="0" applyFont="1" applyBorder="1" applyAlignment="1" applyProtection="1">
      <alignment horizontal="center" vertical="center" wrapText="1"/>
    </xf>
    <xf numFmtId="0" fontId="15" fillId="0" borderId="10" xfId="0" applyFont="1" applyBorder="1" applyAlignment="1" applyProtection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15" fillId="0" borderId="9" xfId="0" applyFont="1" applyFill="1" applyBorder="1" applyAlignment="1" applyProtection="1">
      <alignment horizontal="center" vertical="center" wrapText="1"/>
      <protection hidden="1"/>
    </xf>
    <xf numFmtId="0" fontId="15" fillId="0" borderId="10" xfId="0" applyFont="1" applyFill="1" applyBorder="1" applyAlignment="1" applyProtection="1">
      <alignment horizontal="center" vertical="center" wrapText="1"/>
      <protection hidden="1"/>
    </xf>
    <xf numFmtId="0" fontId="15" fillId="0" borderId="11" xfId="0" applyFont="1" applyFill="1" applyBorder="1" applyAlignment="1" applyProtection="1">
      <alignment horizontal="center" vertical="center" wrapText="1"/>
      <protection hidden="1"/>
    </xf>
    <xf numFmtId="164" fontId="5" fillId="2" borderId="1" xfId="0" applyNumberFormat="1" applyFont="1" applyFill="1" applyBorder="1" applyAlignment="1" applyProtection="1">
      <alignment horizontal="right" vertical="center"/>
      <protection hidden="1"/>
    </xf>
    <xf numFmtId="0" fontId="5" fillId="2" borderId="1" xfId="0" applyFont="1" applyFill="1" applyBorder="1" applyAlignment="1" applyProtection="1">
      <alignment horizontal="right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164" fontId="5" fillId="0" borderId="1" xfId="0" applyNumberFormat="1" applyFont="1" applyFill="1" applyBorder="1" applyAlignment="1" applyProtection="1">
      <protection locked="0" hidden="1"/>
    </xf>
    <xf numFmtId="0" fontId="15" fillId="0" borderId="9" xfId="0" applyFont="1" applyFill="1" applyBorder="1" applyAlignment="1" applyProtection="1">
      <alignment horizontal="left" vertical="center"/>
      <protection locked="0" hidden="1"/>
    </xf>
    <xf numFmtId="0" fontId="15" fillId="0" borderId="10" xfId="0" applyFont="1" applyFill="1" applyBorder="1" applyAlignment="1" applyProtection="1">
      <alignment horizontal="left" vertical="center"/>
      <protection locked="0" hidden="1"/>
    </xf>
    <xf numFmtId="0" fontId="15" fillId="0" borderId="11" xfId="0" applyFont="1" applyFill="1" applyBorder="1" applyAlignment="1" applyProtection="1">
      <alignment horizontal="left" vertical="center"/>
      <protection locked="0"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56" fillId="0" borderId="0" xfId="0" applyFont="1" applyAlignment="1">
      <alignment horizontal="center"/>
    </xf>
    <xf numFmtId="164" fontId="5" fillId="2" borderId="1" xfId="0" applyNumberFormat="1" applyFont="1" applyFill="1" applyBorder="1" applyAlignment="1" applyProtection="1">
      <protection hidden="1"/>
    </xf>
    <xf numFmtId="164" fontId="15" fillId="0" borderId="1" xfId="0" applyNumberFormat="1" applyFont="1" applyBorder="1" applyAlignment="1" applyProtection="1">
      <protection locked="0" hidden="1"/>
    </xf>
    <xf numFmtId="0" fontId="5" fillId="2" borderId="14" xfId="0" applyFont="1" applyFill="1" applyBorder="1" applyAlignment="1">
      <alignment horizontal="center" textRotation="90" wrapText="1"/>
    </xf>
    <xf numFmtId="0" fontId="5" fillId="2" borderId="15" xfId="0" applyFont="1" applyFill="1" applyBorder="1" applyAlignment="1">
      <alignment horizontal="center" textRotation="90"/>
    </xf>
    <xf numFmtId="0" fontId="16" fillId="0" borderId="2" xfId="0" applyFont="1" applyBorder="1" applyAlignment="1" applyProtection="1">
      <alignment horizontal="left" vertical="center"/>
    </xf>
    <xf numFmtId="0" fontId="16" fillId="0" borderId="3" xfId="0" applyFont="1" applyBorder="1" applyAlignment="1" applyProtection="1">
      <alignment horizontal="left" vertical="center"/>
    </xf>
    <xf numFmtId="0" fontId="16" fillId="0" borderId="4" xfId="0" applyFont="1" applyBorder="1" applyAlignment="1" applyProtection="1">
      <alignment horizontal="left" vertical="center"/>
    </xf>
    <xf numFmtId="0" fontId="14" fillId="0" borderId="13" xfId="0" applyFont="1" applyBorder="1" applyAlignment="1" applyProtection="1">
      <alignment horizontal="left" vertical="center"/>
    </xf>
    <xf numFmtId="0" fontId="14" fillId="0" borderId="5" xfId="0" applyFont="1" applyBorder="1" applyAlignment="1" applyProtection="1">
      <alignment horizontal="left" vertical="center"/>
    </xf>
    <xf numFmtId="0" fontId="14" fillId="0" borderId="12" xfId="0" applyFont="1" applyBorder="1" applyAlignment="1" applyProtection="1">
      <alignment horizontal="left" vertical="center"/>
    </xf>
    <xf numFmtId="0" fontId="15" fillId="0" borderId="2" xfId="0" applyFont="1" applyBorder="1" applyAlignment="1" applyProtection="1">
      <alignment horizontal="center" vertical="center"/>
      <protection locked="0" hidden="1"/>
    </xf>
    <xf numFmtId="0" fontId="15" fillId="0" borderId="3" xfId="0" applyFont="1" applyBorder="1" applyAlignment="1" applyProtection="1">
      <alignment horizontal="center" vertical="center"/>
      <protection locked="0" hidden="1"/>
    </xf>
    <xf numFmtId="0" fontId="15" fillId="0" borderId="13" xfId="0" applyFont="1" applyBorder="1" applyAlignment="1" applyProtection="1">
      <alignment horizontal="center" vertical="center"/>
      <protection locked="0" hidden="1"/>
    </xf>
    <xf numFmtId="0" fontId="15" fillId="0" borderId="5" xfId="0" applyFont="1" applyBorder="1" applyAlignment="1" applyProtection="1">
      <alignment horizontal="center" vertical="center"/>
      <protection locked="0" hidden="1"/>
    </xf>
    <xf numFmtId="0" fontId="45" fillId="0" borderId="0" xfId="1" applyAlignment="1" applyProtection="1">
      <alignment horizontal="center" vertical="center"/>
    </xf>
    <xf numFmtId="0" fontId="26" fillId="0" borderId="1" xfId="0" applyFont="1" applyBorder="1" applyAlignment="1" applyProtection="1">
      <alignment horizontal="left" vertical="center"/>
      <protection locked="0"/>
    </xf>
    <xf numFmtId="0" fontId="26" fillId="0" borderId="0" xfId="0" applyFont="1" applyAlignment="1" applyProtection="1">
      <alignment horizontal="left" indent="1"/>
    </xf>
    <xf numFmtId="0" fontId="26" fillId="0" borderId="9" xfId="0" applyFont="1" applyBorder="1" applyAlignment="1" applyProtection="1">
      <alignment horizontal="left" vertical="center"/>
    </xf>
    <xf numFmtId="0" fontId="26" fillId="0" borderId="10" xfId="0" applyFont="1" applyBorder="1" applyAlignment="1" applyProtection="1">
      <alignment horizontal="left" vertical="center"/>
    </xf>
    <xf numFmtId="0" fontId="26" fillId="0" borderId="11" xfId="0" applyFont="1" applyBorder="1" applyAlignment="1" applyProtection="1">
      <alignment horizontal="left" vertical="center"/>
    </xf>
    <xf numFmtId="0" fontId="26" fillId="0" borderId="1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right"/>
      <protection locked="0"/>
    </xf>
    <xf numFmtId="0" fontId="26" fillId="0" borderId="0" xfId="0" applyFont="1" applyBorder="1" applyAlignment="1" applyProtection="1">
      <alignment horizontal="left" vertical="center"/>
    </xf>
    <xf numFmtId="0" fontId="26" fillId="0" borderId="0" xfId="0" applyFont="1" applyBorder="1" applyAlignment="1" applyProtection="1">
      <alignment horizontal="left" vertical="center"/>
      <protection locked="0"/>
    </xf>
    <xf numFmtId="0" fontId="26" fillId="0" borderId="9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41" fontId="26" fillId="3" borderId="2" xfId="0" applyNumberFormat="1" applyFont="1" applyFill="1" applyBorder="1" applyAlignment="1" applyProtection="1">
      <alignment horizontal="right" vertical="center"/>
      <protection hidden="1"/>
    </xf>
    <xf numFmtId="41" fontId="26" fillId="3" borderId="4" xfId="0" applyNumberFormat="1" applyFont="1" applyFill="1" applyBorder="1" applyAlignment="1" applyProtection="1">
      <alignment horizontal="right" vertical="center"/>
      <protection hidden="1"/>
    </xf>
    <xf numFmtId="0" fontId="26" fillId="0" borderId="9" xfId="0" applyFont="1" applyBorder="1" applyAlignment="1" applyProtection="1">
      <alignment horizontal="left" vertical="center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0" fontId="26" fillId="0" borderId="1" xfId="0" applyFont="1" applyFill="1" applyBorder="1" applyAlignment="1" applyProtection="1">
      <alignment horizontal="left"/>
      <protection hidden="1"/>
    </xf>
    <xf numFmtId="41" fontId="26" fillId="3" borderId="1" xfId="0" applyNumberFormat="1" applyFont="1" applyFill="1" applyBorder="1" applyAlignment="1" applyProtection="1">
      <alignment horizontal="right" vertical="center"/>
      <protection hidden="1"/>
    </xf>
    <xf numFmtId="0" fontId="26" fillId="0" borderId="9" xfId="0" applyFont="1" applyFill="1" applyBorder="1" applyAlignment="1" applyProtection="1">
      <alignment horizontal="left" vertical="center"/>
      <protection hidden="1"/>
    </xf>
    <xf numFmtId="0" fontId="26" fillId="0" borderId="10" xfId="0" applyFont="1" applyFill="1" applyBorder="1" applyAlignment="1" applyProtection="1">
      <alignment horizontal="left" vertical="center"/>
      <protection hidden="1"/>
    </xf>
    <xf numFmtId="0" fontId="26" fillId="0" borderId="11" xfId="0" applyFont="1" applyFill="1" applyBorder="1" applyAlignment="1" applyProtection="1">
      <alignment horizontal="left" vertical="center"/>
      <protection hidden="1"/>
    </xf>
    <xf numFmtId="0" fontId="26" fillId="0" borderId="2" xfId="0" applyFont="1" applyFill="1" applyBorder="1" applyAlignment="1" applyProtection="1">
      <alignment horizontal="right" vertical="center"/>
      <protection hidden="1"/>
    </xf>
    <xf numFmtId="0" fontId="26" fillId="0" borderId="3" xfId="0" applyFont="1" applyFill="1" applyBorder="1" applyAlignment="1" applyProtection="1">
      <alignment horizontal="right" vertical="center"/>
      <protection hidden="1"/>
    </xf>
    <xf numFmtId="0" fontId="26" fillId="0" borderId="4" xfId="0" applyFont="1" applyFill="1" applyBorder="1" applyAlignment="1" applyProtection="1">
      <alignment horizontal="right" vertical="center"/>
      <protection hidden="1"/>
    </xf>
    <xf numFmtId="0" fontId="26" fillId="0" borderId="9" xfId="0" applyFont="1" applyBorder="1" applyAlignment="1" applyProtection="1">
      <alignment horizontal="center" vertical="center"/>
      <protection locked="0" hidden="1"/>
    </xf>
    <xf numFmtId="0" fontId="26" fillId="0" borderId="11" xfId="0" applyFont="1" applyBorder="1" applyAlignment="1" applyProtection="1">
      <alignment horizontal="center" vertical="center"/>
      <protection locked="0" hidden="1"/>
    </xf>
    <xf numFmtId="0" fontId="26" fillId="0" borderId="13" xfId="0" applyFont="1" applyBorder="1" applyAlignment="1" applyProtection="1">
      <alignment horizontal="left" vertical="center"/>
      <protection hidden="1"/>
    </xf>
    <xf numFmtId="0" fontId="26" fillId="0" borderId="5" xfId="0" applyFont="1" applyBorder="1" applyAlignment="1" applyProtection="1">
      <alignment horizontal="left" vertical="center"/>
      <protection hidden="1"/>
    </xf>
    <xf numFmtId="0" fontId="26" fillId="0" borderId="12" xfId="0" applyFont="1" applyBorder="1" applyAlignment="1" applyProtection="1">
      <alignment horizontal="left" vertical="center"/>
      <protection hidden="1"/>
    </xf>
    <xf numFmtId="0" fontId="26" fillId="0" borderId="2" xfId="0" applyFont="1" applyFill="1" applyBorder="1" applyAlignment="1" applyProtection="1">
      <alignment horizontal="left" vertical="center"/>
      <protection hidden="1"/>
    </xf>
    <xf numFmtId="0" fontId="26" fillId="0" borderId="3" xfId="0" applyFont="1" applyFill="1" applyBorder="1" applyAlignment="1" applyProtection="1">
      <alignment horizontal="left" vertical="center"/>
      <protection hidden="1"/>
    </xf>
    <xf numFmtId="0" fontId="26" fillId="0" borderId="4" xfId="0" applyFont="1" applyFill="1" applyBorder="1" applyAlignment="1" applyProtection="1">
      <alignment horizontal="left" vertical="center"/>
      <protection hidden="1"/>
    </xf>
    <xf numFmtId="0" fontId="26" fillId="0" borderId="1" xfId="0" applyFont="1" applyFill="1" applyBorder="1" applyAlignment="1" applyProtection="1">
      <alignment horizontal="left" vertical="center"/>
      <protection hidden="1"/>
    </xf>
    <xf numFmtId="0" fontId="26" fillId="0" borderId="13" xfId="0" applyFont="1" applyFill="1" applyBorder="1" applyAlignment="1" applyProtection="1">
      <alignment horizontal="left"/>
      <protection hidden="1"/>
    </xf>
    <xf numFmtId="0" fontId="26" fillId="0" borderId="5" xfId="0" applyFont="1" applyFill="1" applyBorder="1" applyAlignment="1" applyProtection="1">
      <alignment horizontal="left"/>
      <protection hidden="1"/>
    </xf>
    <xf numFmtId="41" fontId="26" fillId="2" borderId="9" xfId="0" applyNumberFormat="1" applyFont="1" applyFill="1" applyBorder="1" applyAlignment="1" applyProtection="1">
      <alignment horizontal="right" vertical="center"/>
      <protection hidden="1"/>
    </xf>
    <xf numFmtId="41" fontId="26" fillId="2" borderId="11" xfId="0" applyNumberFormat="1" applyFont="1" applyFill="1" applyBorder="1" applyAlignment="1" applyProtection="1">
      <alignment horizontal="right" vertical="center"/>
      <protection hidden="1"/>
    </xf>
    <xf numFmtId="41" fontId="26" fillId="3" borderId="9" xfId="0" applyNumberFormat="1" applyFont="1" applyFill="1" applyBorder="1" applyAlignment="1" applyProtection="1">
      <alignment horizontal="center" vertical="center"/>
      <protection hidden="1"/>
    </xf>
    <xf numFmtId="41" fontId="26" fillId="3" borderId="11" xfId="0" applyNumberFormat="1" applyFont="1" applyFill="1" applyBorder="1" applyAlignment="1" applyProtection="1">
      <alignment horizontal="center" vertical="center"/>
      <protection hidden="1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41" fontId="26" fillId="0" borderId="15" xfId="0" applyNumberFormat="1" applyFont="1" applyBorder="1" applyAlignment="1" applyProtection="1">
      <alignment horizontal="right" vertical="center"/>
      <protection locked="0"/>
    </xf>
    <xf numFmtId="0" fontId="1" fillId="0" borderId="20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  <protection hidden="1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left" vertical="center"/>
    </xf>
    <xf numFmtId="0" fontId="3" fillId="0" borderId="9" xfId="0" applyFont="1" applyFill="1" applyBorder="1" applyAlignment="1" applyProtection="1">
      <alignment horizontal="left" vertical="center"/>
    </xf>
    <xf numFmtId="0" fontId="3" fillId="0" borderId="10" xfId="0" applyFont="1" applyFill="1" applyBorder="1" applyAlignment="1" applyProtection="1">
      <alignment horizontal="left" vertical="center"/>
    </xf>
    <xf numFmtId="0" fontId="3" fillId="0" borderId="11" xfId="0" applyFont="1" applyFill="1" applyBorder="1" applyAlignment="1" applyProtection="1">
      <alignment horizontal="left" vertical="center"/>
    </xf>
    <xf numFmtId="0" fontId="0" fillId="0" borderId="2" xfId="0" applyFill="1" applyBorder="1" applyAlignment="1" applyProtection="1">
      <alignment horizontal="left" vertical="center"/>
    </xf>
    <xf numFmtId="0" fontId="0" fillId="0" borderId="3" xfId="0" applyFont="1" applyFill="1" applyBorder="1" applyAlignment="1" applyProtection="1">
      <alignment horizontal="left" vertical="center"/>
    </xf>
    <xf numFmtId="0" fontId="0" fillId="0" borderId="4" xfId="0" applyFont="1" applyFill="1" applyBorder="1" applyAlignment="1" applyProtection="1">
      <alignment horizontal="left" vertical="center"/>
    </xf>
    <xf numFmtId="0" fontId="0" fillId="0" borderId="9" xfId="0" applyFill="1" applyBorder="1" applyAlignment="1" applyProtection="1">
      <alignment horizontal="left" vertical="center"/>
    </xf>
    <xf numFmtId="0" fontId="0" fillId="0" borderId="10" xfId="0" applyFill="1" applyBorder="1" applyAlignment="1" applyProtection="1">
      <alignment horizontal="left" vertical="center"/>
    </xf>
    <xf numFmtId="0" fontId="0" fillId="0" borderId="11" xfId="0" applyFill="1" applyBorder="1" applyAlignment="1" applyProtection="1">
      <alignment horizontal="left" vertical="center"/>
    </xf>
    <xf numFmtId="0" fontId="0" fillId="0" borderId="1" xfId="0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left" vertical="center"/>
    </xf>
    <xf numFmtId="0" fontId="0" fillId="0" borderId="3" xfId="0" applyFill="1" applyBorder="1" applyAlignment="1" applyProtection="1">
      <alignment horizontal="left" vertical="center"/>
    </xf>
    <xf numFmtId="0" fontId="0" fillId="0" borderId="13" xfId="0" applyFill="1" applyBorder="1" applyAlignment="1" applyProtection="1">
      <alignment horizontal="left" vertical="center"/>
    </xf>
    <xf numFmtId="0" fontId="0" fillId="0" borderId="5" xfId="0" applyFill="1" applyBorder="1" applyAlignment="1" applyProtection="1">
      <alignment horizontal="left" vertical="center"/>
    </xf>
    <xf numFmtId="0" fontId="0" fillId="0" borderId="1" xfId="0" applyFont="1" applyFill="1" applyBorder="1" applyAlignment="1" applyProtection="1">
      <alignment horizontal="left" vertical="center"/>
    </xf>
    <xf numFmtId="0" fontId="62" fillId="0" borderId="9" xfId="0" applyFont="1" applyFill="1" applyBorder="1" applyAlignment="1" applyProtection="1">
      <alignment horizontal="left" vertical="center"/>
    </xf>
    <xf numFmtId="0" fontId="62" fillId="0" borderId="10" xfId="0" applyFont="1" applyFill="1" applyBorder="1" applyAlignment="1" applyProtection="1">
      <alignment horizontal="left" vertical="center"/>
    </xf>
    <xf numFmtId="0" fontId="62" fillId="0" borderId="11" xfId="0" applyFont="1" applyFill="1" applyBorder="1" applyAlignment="1" applyProtection="1">
      <alignment horizontal="left" vertical="center"/>
    </xf>
    <xf numFmtId="0" fontId="0" fillId="0" borderId="1" xfId="0" applyFont="1" applyFill="1" applyBorder="1" applyAlignment="1" applyProtection="1">
      <alignment horizontal="left" vertical="center"/>
      <protection hidden="1"/>
    </xf>
    <xf numFmtId="0" fontId="0" fillId="0" borderId="10" xfId="0" applyFont="1" applyFill="1" applyBorder="1" applyAlignment="1" applyProtection="1">
      <alignment horizontal="left" vertical="center"/>
    </xf>
    <xf numFmtId="0" fontId="0" fillId="0" borderId="11" xfId="0" applyFont="1" applyFill="1" applyBorder="1" applyAlignment="1" applyProtection="1">
      <alignment horizontal="left" vertical="center"/>
    </xf>
    <xf numFmtId="0" fontId="0" fillId="0" borderId="10" xfId="0" applyFont="1" applyBorder="1" applyAlignment="1" applyProtection="1">
      <alignment horizontal="left" vertical="center"/>
    </xf>
    <xf numFmtId="0" fontId="0" fillId="0" borderId="11" xfId="0" applyFont="1" applyBorder="1" applyAlignment="1" applyProtection="1">
      <alignment horizontal="left" vertical="center"/>
    </xf>
    <xf numFmtId="0" fontId="0" fillId="0" borderId="9" xfId="0" applyFont="1" applyFill="1" applyBorder="1" applyAlignment="1" applyProtection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57" fillId="0" borderId="9" xfId="0" applyFont="1" applyFill="1" applyBorder="1" applyAlignment="1" applyProtection="1">
      <alignment horizontal="left" vertical="center"/>
    </xf>
    <xf numFmtId="0" fontId="57" fillId="0" borderId="10" xfId="0" applyFont="1" applyFill="1" applyBorder="1" applyAlignment="1" applyProtection="1">
      <alignment horizontal="left" vertical="center"/>
    </xf>
    <xf numFmtId="0" fontId="57" fillId="0" borderId="10" xfId="0" applyFont="1" applyBorder="1" applyAlignment="1" applyProtection="1">
      <alignment horizontal="left" vertical="center"/>
    </xf>
    <xf numFmtId="0" fontId="57" fillId="0" borderId="11" xfId="0" applyFont="1" applyBorder="1" applyAlignment="1" applyProtection="1">
      <alignment horizontal="left" vertical="center"/>
    </xf>
    <xf numFmtId="0" fontId="56" fillId="0" borderId="0" xfId="0" applyFont="1" applyAlignment="1" applyProtection="1">
      <alignment horizontal="center"/>
    </xf>
    <xf numFmtId="0" fontId="0" fillId="0" borderId="1" xfId="0" applyFill="1" applyBorder="1" applyAlignment="1" applyProtection="1">
      <alignment horizontal="left" vertical="center"/>
      <protection hidden="1"/>
    </xf>
    <xf numFmtId="0" fontId="57" fillId="0" borderId="11" xfId="0" applyFont="1" applyFill="1" applyBorder="1" applyAlignment="1" applyProtection="1">
      <alignment horizontal="left" vertical="center"/>
    </xf>
    <xf numFmtId="14" fontId="13" fillId="0" borderId="0" xfId="0" applyNumberFormat="1" applyFont="1" applyFill="1" applyBorder="1" applyAlignment="1" applyProtection="1">
      <alignment horizontal="center" vertical="center"/>
      <protection hidden="1"/>
    </xf>
    <xf numFmtId="14" fontId="13" fillId="0" borderId="0" xfId="0" applyNumberFormat="1" applyFont="1" applyFill="1" applyBorder="1" applyAlignment="1" applyProtection="1">
      <alignment horizontal="center"/>
      <protection hidden="1"/>
    </xf>
    <xf numFmtId="0" fontId="13" fillId="0" borderId="0" xfId="0" applyFont="1" applyBorder="1" applyProtection="1">
      <protection hidden="1"/>
    </xf>
    <xf numFmtId="0" fontId="1" fillId="0" borderId="16" xfId="0" applyFont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left" vertical="center"/>
    </xf>
    <xf numFmtId="0" fontId="1" fillId="0" borderId="10" xfId="0" applyFont="1" applyFill="1" applyBorder="1" applyAlignment="1" applyProtection="1">
      <alignment horizontal="left" vertical="center"/>
    </xf>
    <xf numFmtId="0" fontId="1" fillId="0" borderId="11" xfId="0" applyFont="1" applyFill="1" applyBorder="1" applyAlignment="1" applyProtection="1">
      <alignment horizontal="left" vertical="center"/>
    </xf>
    <xf numFmtId="0" fontId="0" fillId="0" borderId="17" xfId="0" applyFill="1" applyBorder="1" applyAlignment="1" applyProtection="1">
      <alignment horizontal="left" vertical="center"/>
    </xf>
    <xf numFmtId="0" fontId="0" fillId="0" borderId="18" xfId="0" applyFont="1" applyFill="1" applyBorder="1" applyAlignment="1" applyProtection="1">
      <alignment horizontal="left" vertical="center"/>
    </xf>
    <xf numFmtId="0" fontId="27" fillId="0" borderId="0" xfId="0" applyFont="1" applyFill="1" applyBorder="1" applyAlignment="1" applyProtection="1">
      <alignment horizontal="center" vertical="center"/>
      <protection hidden="1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55" fillId="0" borderId="9" xfId="0" applyFont="1" applyFill="1" applyBorder="1" applyAlignment="1" applyProtection="1">
      <alignment horizontal="left" vertical="center"/>
    </xf>
    <xf numFmtId="0" fontId="55" fillId="0" borderId="10" xfId="0" applyFont="1" applyFill="1" applyBorder="1" applyAlignment="1" applyProtection="1">
      <alignment horizontal="left" vertical="center"/>
    </xf>
    <xf numFmtId="0" fontId="55" fillId="0" borderId="11" xfId="0" applyFont="1" applyFill="1" applyBorder="1" applyAlignment="1" applyProtection="1">
      <alignment horizontal="left" vertical="center"/>
    </xf>
    <xf numFmtId="41" fontId="0" fillId="2" borderId="1" xfId="0" applyNumberFormat="1" applyFill="1" applyBorder="1" applyAlignment="1" applyProtection="1">
      <alignment horizontal="right" vertical="center"/>
      <protection hidden="1"/>
    </xf>
    <xf numFmtId="0" fontId="0" fillId="2" borderId="1" xfId="0" applyFill="1" applyBorder="1" applyAlignment="1" applyProtection="1">
      <alignment horizontal="right" vertical="center"/>
      <protection hidden="1"/>
    </xf>
    <xf numFmtId="0" fontId="58" fillId="0" borderId="9" xfId="0" applyFont="1" applyFill="1" applyBorder="1" applyAlignment="1" applyProtection="1">
      <alignment horizontal="left" vertical="center"/>
    </xf>
    <xf numFmtId="0" fontId="58" fillId="0" borderId="10" xfId="0" applyFont="1" applyFill="1" applyBorder="1" applyAlignment="1" applyProtection="1">
      <alignment horizontal="left" vertical="center"/>
    </xf>
    <xf numFmtId="0" fontId="45" fillId="0" borderId="0" xfId="1" applyFont="1" applyAlignment="1" applyProtection="1">
      <alignment horizontal="center"/>
      <protection hidden="1"/>
    </xf>
    <xf numFmtId="41" fontId="0" fillId="2" borderId="14" xfId="0" applyNumberFormat="1" applyFill="1" applyBorder="1" applyAlignment="1" applyProtection="1">
      <alignment horizontal="center"/>
      <protection hidden="1"/>
    </xf>
    <xf numFmtId="41" fontId="0" fillId="2" borderId="15" xfId="0" applyNumberFormat="1" applyFill="1" applyBorder="1" applyAlignment="1" applyProtection="1">
      <alignment horizontal="center"/>
      <protection hidden="1"/>
    </xf>
    <xf numFmtId="41" fontId="0" fillId="2" borderId="14" xfId="0" applyNumberFormat="1" applyFill="1" applyBorder="1" applyAlignment="1" applyProtection="1">
      <alignment horizontal="right"/>
      <protection hidden="1"/>
    </xf>
    <xf numFmtId="41" fontId="0" fillId="2" borderId="15" xfId="0" applyNumberFormat="1" applyFill="1" applyBorder="1" applyAlignment="1" applyProtection="1">
      <alignment horizontal="right"/>
      <protection hidden="1"/>
    </xf>
    <xf numFmtId="41" fontId="0" fillId="0" borderId="18" xfId="0" applyNumberFormat="1" applyFont="1" applyFill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1" fontId="0" fillId="0" borderId="9" xfId="0" applyNumberFormat="1" applyFill="1" applyBorder="1" applyAlignment="1" applyProtection="1">
      <alignment horizontal="center" vertical="center"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1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</xf>
    <xf numFmtId="0" fontId="0" fillId="0" borderId="14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vertical="center"/>
      <protection hidden="1"/>
    </xf>
    <xf numFmtId="0" fontId="52" fillId="0" borderId="0" xfId="1" applyFont="1" applyAlignment="1" applyProtection="1">
      <alignment horizontal="center"/>
      <protection hidden="1"/>
    </xf>
    <xf numFmtId="0" fontId="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</xf>
    <xf numFmtId="0" fontId="24" fillId="0" borderId="0" xfId="0" applyFont="1" applyAlignment="1" applyProtection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10" xfId="0" applyBorder="1" applyAlignment="1" applyProtection="1">
      <alignment horizontal="left"/>
    </xf>
    <xf numFmtId="0" fontId="38" fillId="9" borderId="0" xfId="0" applyFont="1" applyFill="1" applyBorder="1" applyAlignment="1">
      <alignment horizontal="center" vertical="center"/>
    </xf>
    <xf numFmtId="0" fontId="32" fillId="6" borderId="2" xfId="0" applyFont="1" applyFill="1" applyBorder="1" applyAlignment="1">
      <alignment horizontal="center" vertical="center"/>
    </xf>
    <xf numFmtId="0" fontId="32" fillId="6" borderId="3" xfId="0" applyFont="1" applyFill="1" applyBorder="1" applyAlignment="1">
      <alignment horizontal="center" vertical="center"/>
    </xf>
    <xf numFmtId="0" fontId="32" fillId="6" borderId="13" xfId="0" applyFont="1" applyFill="1" applyBorder="1" applyAlignment="1">
      <alignment horizontal="center" vertical="center"/>
    </xf>
    <xf numFmtId="0" fontId="32" fillId="6" borderId="5" xfId="0" applyFont="1" applyFill="1" applyBorder="1" applyAlignment="1">
      <alignment horizontal="center" vertical="center"/>
    </xf>
    <xf numFmtId="0" fontId="34" fillId="9" borderId="0" xfId="0" applyFont="1" applyFill="1" applyAlignment="1">
      <alignment horizontal="center"/>
    </xf>
    <xf numFmtId="0" fontId="35" fillId="9" borderId="0" xfId="0" applyFont="1" applyFill="1" applyAlignment="1">
      <alignment horizontal="center"/>
    </xf>
    <xf numFmtId="0" fontId="38" fillId="8" borderId="2" xfId="0" applyFont="1" applyFill="1" applyBorder="1" applyAlignment="1">
      <alignment horizontal="center" vertical="center"/>
    </xf>
    <xf numFmtId="0" fontId="38" fillId="8" borderId="3" xfId="0" applyFont="1" applyFill="1" applyBorder="1" applyAlignment="1">
      <alignment horizontal="center" vertical="center"/>
    </xf>
    <xf numFmtId="0" fontId="38" fillId="8" borderId="4" xfId="0" applyFont="1" applyFill="1" applyBorder="1" applyAlignment="1">
      <alignment horizontal="center" vertical="center"/>
    </xf>
    <xf numFmtId="0" fontId="38" fillId="8" borderId="13" xfId="0" applyFont="1" applyFill="1" applyBorder="1" applyAlignment="1">
      <alignment horizontal="center" vertical="center"/>
    </xf>
    <xf numFmtId="0" fontId="38" fillId="8" borderId="5" xfId="0" applyFont="1" applyFill="1" applyBorder="1" applyAlignment="1">
      <alignment horizontal="center" vertical="center"/>
    </xf>
    <xf numFmtId="0" fontId="38" fillId="8" borderId="12" xfId="0" applyFont="1" applyFill="1" applyBorder="1" applyAlignment="1">
      <alignment horizontal="center" vertical="center"/>
    </xf>
    <xf numFmtId="0" fontId="0" fillId="0" borderId="1" xfId="0" applyBorder="1" applyProtection="1">
      <protection locked="0"/>
    </xf>
    <xf numFmtId="0" fontId="53" fillId="0" borderId="0" xfId="0" applyFont="1" applyFill="1" applyAlignment="1" applyProtection="1">
      <alignment horizontal="center"/>
    </xf>
    <xf numFmtId="0" fontId="1" fillId="0" borderId="0" xfId="0" applyFont="1" applyFill="1" applyBorder="1" applyAlignment="1" applyProtection="1">
      <alignment horizontal="left" vertical="center"/>
    </xf>
    <xf numFmtId="166" fontId="1" fillId="0" borderId="0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ill="1" applyProtection="1">
      <protection hidden="1"/>
    </xf>
    <xf numFmtId="0" fontId="5" fillId="0" borderId="0" xfId="0" applyFont="1" applyAlignment="1" applyProtection="1">
      <alignment horizontal="right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D25F"/>
      <color rgb="FFFF2929"/>
      <color rgb="FF009E47"/>
      <color rgb="FFE0E0E0"/>
      <color rgb="FFFF6565"/>
      <color rgb="FF960000"/>
      <color rgb="FFDEE7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44</xdr:row>
      <xdr:rowOff>180975</xdr:rowOff>
    </xdr:from>
    <xdr:to>
      <xdr:col>2</xdr:col>
      <xdr:colOff>85725</xdr:colOff>
      <xdr:row>44</xdr:row>
      <xdr:rowOff>180975</xdr:rowOff>
    </xdr:to>
    <xdr:sp macro="" textlink="">
      <xdr:nvSpPr>
        <xdr:cNvPr id="2" name="AutoShape 1"/>
        <xdr:cNvSpPr>
          <a:spLocks noChangeShapeType="1"/>
        </xdr:cNvSpPr>
      </xdr:nvSpPr>
      <xdr:spPr bwMode="auto">
        <a:xfrm>
          <a:off x="47625" y="8763000"/>
          <a:ext cx="125730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18"/>
  <sheetViews>
    <sheetView showGridLines="0" tabSelected="1" workbookViewId="0">
      <selection activeCell="B19" sqref="B19"/>
    </sheetView>
  </sheetViews>
  <sheetFormatPr defaultColWidth="9.140625" defaultRowHeight="15"/>
  <cols>
    <col min="1" max="1" width="4.140625" style="2" bestFit="1" customWidth="1"/>
    <col min="2" max="16384" width="9.140625" style="2"/>
  </cols>
  <sheetData>
    <row r="1" spans="1:16" s="8" customFormat="1"/>
    <row r="2" spans="1:16" ht="21">
      <c r="A2" s="8"/>
      <c r="B2" s="305" t="s">
        <v>24</v>
      </c>
      <c r="C2" s="305"/>
      <c r="D2" s="305"/>
      <c r="E2" s="305"/>
      <c r="F2" s="305"/>
      <c r="G2" s="305"/>
      <c r="H2" s="305"/>
      <c r="I2" s="305"/>
      <c r="J2" s="8"/>
      <c r="K2" s="8"/>
      <c r="L2" s="8"/>
      <c r="M2" s="8"/>
      <c r="N2" s="8"/>
      <c r="O2" s="8"/>
      <c r="P2" s="8"/>
    </row>
    <row r="3" spans="1:16" s="8" customFormat="1" ht="18.75">
      <c r="A3" s="128">
        <v>1</v>
      </c>
      <c r="B3" s="303" t="s">
        <v>217</v>
      </c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129"/>
      <c r="O3" s="130"/>
      <c r="P3" s="130"/>
    </row>
    <row r="4" spans="1:16" s="8" customFormat="1" ht="18.75">
      <c r="A4" s="128">
        <v>2</v>
      </c>
      <c r="B4" s="306" t="s">
        <v>250</v>
      </c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129"/>
      <c r="O4" s="130"/>
      <c r="P4" s="130"/>
    </row>
    <row r="5" spans="1:16" s="8" customFormat="1" ht="18.75">
      <c r="A5" s="128">
        <v>3</v>
      </c>
      <c r="B5" s="306" t="s">
        <v>25</v>
      </c>
      <c r="C5" s="306"/>
      <c r="D5" s="306"/>
      <c r="E5" s="306"/>
      <c r="F5" s="306"/>
      <c r="G5" s="306"/>
      <c r="H5" s="306"/>
      <c r="I5" s="306"/>
      <c r="J5" s="129"/>
      <c r="K5" s="129"/>
      <c r="L5" s="129"/>
      <c r="M5" s="129"/>
      <c r="N5" s="129"/>
      <c r="O5" s="130"/>
      <c r="P5" s="130"/>
    </row>
    <row r="6" spans="1:16" s="8" customFormat="1" ht="18.75">
      <c r="A6" s="128">
        <v>4</v>
      </c>
      <c r="B6" s="306" t="s">
        <v>81</v>
      </c>
      <c r="C6" s="306"/>
      <c r="D6" s="306"/>
      <c r="E6" s="306"/>
      <c r="F6" s="306"/>
      <c r="G6" s="306"/>
      <c r="H6" s="306"/>
      <c r="I6" s="129"/>
      <c r="J6" s="129"/>
      <c r="K6" s="129"/>
      <c r="L6" s="129"/>
      <c r="M6" s="129"/>
      <c r="N6" s="129"/>
      <c r="O6" s="130"/>
      <c r="P6" s="130"/>
    </row>
    <row r="7" spans="1:16" s="8" customFormat="1" ht="18.75">
      <c r="A7" s="128">
        <v>5</v>
      </c>
      <c r="B7" s="306" t="s">
        <v>26</v>
      </c>
      <c r="C7" s="306"/>
      <c r="D7" s="306"/>
      <c r="E7" s="306"/>
      <c r="F7" s="306"/>
      <c r="G7" s="306"/>
      <c r="H7" s="306"/>
      <c r="I7" s="306"/>
      <c r="J7" s="129"/>
      <c r="K7" s="129"/>
      <c r="L7" s="129"/>
      <c r="M7" s="129"/>
      <c r="N7" s="129"/>
      <c r="O7" s="130"/>
      <c r="P7" s="130"/>
    </row>
    <row r="8" spans="1:16" s="8" customFormat="1" ht="18.75">
      <c r="A8" s="128">
        <v>6</v>
      </c>
      <c r="B8" s="303" t="s">
        <v>202</v>
      </c>
      <c r="C8" s="303"/>
      <c r="D8" s="303"/>
      <c r="E8" s="303"/>
      <c r="F8" s="303"/>
      <c r="G8" s="303"/>
      <c r="H8" s="303"/>
      <c r="I8" s="303"/>
      <c r="J8" s="129"/>
      <c r="K8" s="129"/>
      <c r="L8" s="129"/>
      <c r="M8" s="129"/>
      <c r="N8" s="129"/>
      <c r="O8" s="130"/>
      <c r="P8" s="130"/>
    </row>
    <row r="9" spans="1:16" s="8" customFormat="1" ht="18.75">
      <c r="A9" s="128">
        <v>7</v>
      </c>
      <c r="B9" s="303" t="s">
        <v>79</v>
      </c>
      <c r="C9" s="303"/>
      <c r="D9" s="303"/>
      <c r="E9" s="303"/>
      <c r="F9" s="303"/>
      <c r="G9" s="303"/>
      <c r="H9" s="303"/>
      <c r="I9" s="129"/>
      <c r="J9" s="129"/>
      <c r="K9" s="129"/>
      <c r="L9" s="129"/>
      <c r="M9" s="129"/>
      <c r="N9" s="129"/>
      <c r="O9" s="130"/>
      <c r="P9" s="130"/>
    </row>
    <row r="10" spans="1:16" s="8" customFormat="1" ht="18.75">
      <c r="A10" s="131">
        <v>8</v>
      </c>
      <c r="B10" s="303" t="s">
        <v>80</v>
      </c>
      <c r="C10" s="303"/>
      <c r="D10" s="303"/>
      <c r="E10" s="303"/>
      <c r="F10" s="303"/>
      <c r="G10" s="303"/>
      <c r="H10" s="303"/>
      <c r="I10" s="303"/>
      <c r="J10" s="303"/>
      <c r="K10" s="303"/>
      <c r="L10" s="129"/>
      <c r="M10" s="129"/>
      <c r="N10" s="129"/>
      <c r="O10" s="130"/>
      <c r="P10" s="130"/>
    </row>
    <row r="11" spans="1:16" s="8" customFormat="1" ht="18.75">
      <c r="A11" s="131">
        <v>9</v>
      </c>
      <c r="B11" s="303" t="s">
        <v>161</v>
      </c>
      <c r="C11" s="303"/>
      <c r="D11" s="303"/>
      <c r="E11" s="303"/>
      <c r="F11" s="303"/>
      <c r="G11" s="303"/>
      <c r="H11" s="303"/>
      <c r="I11" s="303"/>
      <c r="J11" s="303"/>
      <c r="K11" s="129"/>
      <c r="L11" s="129"/>
      <c r="M11" s="129"/>
      <c r="N11" s="129"/>
      <c r="O11" s="130"/>
      <c r="P11" s="130"/>
    </row>
    <row r="12" spans="1:16" s="8" customFormat="1" ht="18.75">
      <c r="A12" s="131">
        <v>10</v>
      </c>
      <c r="B12" s="132" t="s">
        <v>114</v>
      </c>
      <c r="C12" s="132"/>
      <c r="D12" s="132"/>
      <c r="E12" s="132"/>
      <c r="F12" s="132"/>
      <c r="G12" s="132"/>
      <c r="H12" s="132"/>
      <c r="I12" s="132"/>
      <c r="J12" s="132"/>
      <c r="K12" s="129"/>
      <c r="L12" s="129"/>
      <c r="M12" s="129"/>
      <c r="N12" s="129"/>
      <c r="O12" s="130"/>
      <c r="P12" s="130"/>
    </row>
    <row r="13" spans="1:16" s="8" customFormat="1" ht="18.75">
      <c r="A13" s="131">
        <v>11</v>
      </c>
      <c r="B13" s="132" t="s">
        <v>216</v>
      </c>
      <c r="C13" s="132"/>
      <c r="D13" s="132"/>
      <c r="E13" s="132"/>
      <c r="F13" s="132"/>
      <c r="G13" s="132"/>
      <c r="H13" s="132"/>
      <c r="I13" s="132"/>
      <c r="J13" s="132"/>
      <c r="K13" s="129"/>
      <c r="L13" s="129"/>
      <c r="M13" s="133"/>
      <c r="N13" s="129"/>
      <c r="O13" s="130"/>
      <c r="P13" s="130"/>
    </row>
    <row r="14" spans="1:16" s="8" customFormat="1" ht="18.75">
      <c r="A14" s="131">
        <v>12</v>
      </c>
      <c r="B14" s="243" t="s">
        <v>235</v>
      </c>
      <c r="C14" s="243"/>
      <c r="D14" s="243"/>
      <c r="E14" s="243"/>
      <c r="F14" s="243"/>
      <c r="G14" s="243"/>
      <c r="H14" s="243"/>
      <c r="I14" s="243"/>
      <c r="J14" s="243"/>
      <c r="K14" s="129"/>
      <c r="L14" s="129"/>
      <c r="M14" s="133"/>
      <c r="N14" s="129"/>
      <c r="O14" s="130"/>
      <c r="P14" s="130"/>
    </row>
    <row r="15" spans="1:16" ht="18.75">
      <c r="A15" s="128">
        <v>13</v>
      </c>
      <c r="B15" s="304" t="s">
        <v>171</v>
      </c>
      <c r="C15" s="304"/>
      <c r="D15" s="304"/>
      <c r="E15" s="304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</row>
    <row r="16" spans="1:16" ht="18.75">
      <c r="A16" s="128">
        <v>14</v>
      </c>
      <c r="B16" s="302" t="s">
        <v>174</v>
      </c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</row>
    <row r="17" spans="1:16" ht="18.75">
      <c r="A17" s="128">
        <v>15</v>
      </c>
      <c r="B17" s="302" t="s">
        <v>95</v>
      </c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</row>
    <row r="18" spans="1:16" ht="18.75">
      <c r="A18" s="128">
        <v>16</v>
      </c>
      <c r="B18" s="302" t="s">
        <v>248</v>
      </c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2"/>
      <c r="P18" s="302"/>
    </row>
  </sheetData>
  <sheetProtection password="CB52" sheet="1" objects="1" scenarios="1"/>
  <mergeCells count="14">
    <mergeCell ref="B2:I2"/>
    <mergeCell ref="B7:I7"/>
    <mergeCell ref="B3:M3"/>
    <mergeCell ref="B8:I8"/>
    <mergeCell ref="B9:H9"/>
    <mergeCell ref="B5:I5"/>
    <mergeCell ref="B6:H6"/>
    <mergeCell ref="B4:M4"/>
    <mergeCell ref="B18:P18"/>
    <mergeCell ref="B10:K10"/>
    <mergeCell ref="B15:P15"/>
    <mergeCell ref="B16:P16"/>
    <mergeCell ref="B17:P17"/>
    <mergeCell ref="B11:J11"/>
  </mergeCells>
  <pageMargins left="0.23" right="0.17" top="0.74803149606299213" bottom="0.6692913385826772" header="0.31496062992125984" footer="0.19685039370078741"/>
  <pageSetup paperSize="9" orientation="landscape" r:id="rId1"/>
  <headerFooter>
    <oddFooter>&amp;C&amp;8Developed by: Mr. Shaikh Rizwan, Office Assistant, A. Torab &amp; Co., Chartered Accountants
Special thanks to Dr.(CA) Ayan Majumdar, Assistant Professor, Department of MBA, Aliah University
https://www.aliah.ac.in/finance-offices      tax.rizz@gmail.com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Q38"/>
  <sheetViews>
    <sheetView showGridLines="0" workbookViewId="0">
      <selection activeCell="W15" sqref="W15"/>
    </sheetView>
  </sheetViews>
  <sheetFormatPr defaultColWidth="3.28515625" defaultRowHeight="15"/>
  <cols>
    <col min="1" max="1" width="0.5703125" style="114" customWidth="1"/>
    <col min="2" max="21" width="3.28515625" style="114"/>
    <col min="22" max="22" width="0.7109375" style="114" customWidth="1"/>
    <col min="23" max="42" width="3.28515625" style="114"/>
    <col min="43" max="43" width="1.140625" style="114" customWidth="1"/>
    <col min="44" max="44" width="3.140625" style="114" customWidth="1"/>
    <col min="45" max="16384" width="3.28515625" style="114"/>
  </cols>
  <sheetData>
    <row r="1" spans="1:43" ht="7.5" customHeight="1">
      <c r="A1" s="210"/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</row>
    <row r="2" spans="1:43" ht="18.75">
      <c r="A2" s="199"/>
      <c r="B2" s="591" t="s">
        <v>121</v>
      </c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591"/>
      <c r="P2" s="591"/>
      <c r="Q2" s="591"/>
      <c r="R2" s="591"/>
      <c r="S2" s="591"/>
      <c r="T2" s="591"/>
      <c r="U2" s="591"/>
      <c r="V2" s="211"/>
      <c r="W2" s="592" t="s">
        <v>122</v>
      </c>
      <c r="X2" s="592"/>
      <c r="Y2" s="592"/>
      <c r="Z2" s="592"/>
      <c r="AA2" s="592"/>
      <c r="AB2" s="592"/>
      <c r="AC2" s="592"/>
      <c r="AD2" s="592"/>
      <c r="AE2" s="592"/>
      <c r="AF2" s="592"/>
      <c r="AG2" s="592"/>
      <c r="AH2" s="592"/>
      <c r="AI2" s="592"/>
      <c r="AJ2" s="592"/>
      <c r="AK2" s="592"/>
      <c r="AL2" s="592"/>
      <c r="AM2" s="592"/>
      <c r="AN2" s="592"/>
      <c r="AO2" s="592"/>
      <c r="AP2" s="592"/>
      <c r="AQ2" s="199"/>
    </row>
    <row r="3" spans="1:43">
      <c r="A3" s="199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212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99"/>
    </row>
    <row r="4" spans="1:43">
      <c r="A4" s="199"/>
      <c r="B4" s="106" t="s">
        <v>172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212"/>
      <c r="W4" s="142" t="s">
        <v>173</v>
      </c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99"/>
    </row>
    <row r="5" spans="1:43">
      <c r="A5" s="199"/>
      <c r="B5" s="108" t="s">
        <v>43</v>
      </c>
      <c r="C5" s="109"/>
      <c r="D5" s="109"/>
      <c r="E5" s="109"/>
      <c r="F5" s="109"/>
      <c r="G5" s="110"/>
      <c r="H5" s="587" t="s">
        <v>128</v>
      </c>
      <c r="I5" s="588"/>
      <c r="J5" s="588"/>
      <c r="K5" s="588"/>
      <c r="L5" s="588"/>
      <c r="M5" s="588"/>
      <c r="N5" s="588"/>
      <c r="O5" s="588"/>
      <c r="P5" s="588"/>
      <c r="Q5" s="588"/>
      <c r="R5" s="588"/>
      <c r="S5" s="588"/>
      <c r="T5" s="588"/>
      <c r="U5" s="588"/>
      <c r="V5" s="212"/>
      <c r="W5" s="143" t="s">
        <v>43</v>
      </c>
      <c r="X5" s="116"/>
      <c r="Y5" s="116"/>
      <c r="Z5" s="116"/>
      <c r="AA5" s="116"/>
      <c r="AB5" s="117"/>
      <c r="AC5" s="593" t="s">
        <v>128</v>
      </c>
      <c r="AD5" s="594"/>
      <c r="AE5" s="594"/>
      <c r="AF5" s="594"/>
      <c r="AG5" s="594"/>
      <c r="AH5" s="594"/>
      <c r="AI5" s="594"/>
      <c r="AJ5" s="594"/>
      <c r="AK5" s="594"/>
      <c r="AL5" s="594"/>
      <c r="AM5" s="594"/>
      <c r="AN5" s="594"/>
      <c r="AO5" s="594"/>
      <c r="AP5" s="595"/>
      <c r="AQ5" s="199"/>
    </row>
    <row r="6" spans="1:43">
      <c r="A6" s="199"/>
      <c r="B6" s="111" t="s">
        <v>123</v>
      </c>
      <c r="C6" s="112"/>
      <c r="D6" s="112"/>
      <c r="E6" s="112"/>
      <c r="F6" s="112"/>
      <c r="G6" s="113"/>
      <c r="H6" s="589"/>
      <c r="I6" s="590"/>
      <c r="J6" s="590"/>
      <c r="K6" s="590"/>
      <c r="L6" s="590"/>
      <c r="M6" s="590"/>
      <c r="N6" s="590"/>
      <c r="O6" s="590"/>
      <c r="P6" s="590"/>
      <c r="Q6" s="590"/>
      <c r="R6" s="590"/>
      <c r="S6" s="590"/>
      <c r="T6" s="590"/>
      <c r="U6" s="590"/>
      <c r="V6" s="212"/>
      <c r="W6" s="144" t="s">
        <v>123</v>
      </c>
      <c r="X6" s="118"/>
      <c r="Y6" s="118"/>
      <c r="Z6" s="118"/>
      <c r="AA6" s="118"/>
      <c r="AB6" s="119"/>
      <c r="AC6" s="596"/>
      <c r="AD6" s="597"/>
      <c r="AE6" s="597"/>
      <c r="AF6" s="597"/>
      <c r="AG6" s="597"/>
      <c r="AH6" s="597"/>
      <c r="AI6" s="597"/>
      <c r="AJ6" s="597"/>
      <c r="AK6" s="597"/>
      <c r="AL6" s="597"/>
      <c r="AM6" s="597"/>
      <c r="AN6" s="597"/>
      <c r="AO6" s="597"/>
      <c r="AP6" s="598"/>
      <c r="AQ6" s="199"/>
    </row>
    <row r="7" spans="1:43">
      <c r="A7" s="199"/>
      <c r="B7" s="145" t="s">
        <v>124</v>
      </c>
      <c r="C7" s="146"/>
      <c r="D7" s="146"/>
      <c r="E7" s="146"/>
      <c r="F7" s="146"/>
      <c r="G7" s="147"/>
      <c r="H7" s="146" t="s">
        <v>21</v>
      </c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212"/>
      <c r="W7" s="149" t="s">
        <v>124</v>
      </c>
      <c r="X7" s="149"/>
      <c r="Y7" s="149"/>
      <c r="Z7" s="149"/>
      <c r="AA7" s="149"/>
      <c r="AB7" s="150"/>
      <c r="AC7" s="149" t="s">
        <v>21</v>
      </c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50"/>
      <c r="AQ7" s="199"/>
    </row>
    <row r="8" spans="1:43">
      <c r="A8" s="199"/>
      <c r="B8" s="145" t="s">
        <v>125</v>
      </c>
      <c r="C8" s="146"/>
      <c r="D8" s="146"/>
      <c r="E8" s="146"/>
      <c r="F8" s="146"/>
      <c r="G8" s="147"/>
      <c r="H8" s="146" t="s">
        <v>129</v>
      </c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212"/>
      <c r="W8" s="149" t="s">
        <v>125</v>
      </c>
      <c r="X8" s="149"/>
      <c r="Y8" s="149"/>
      <c r="Z8" s="149"/>
      <c r="AA8" s="149"/>
      <c r="AB8" s="150"/>
      <c r="AC8" s="149" t="s">
        <v>148</v>
      </c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50"/>
      <c r="AQ8" s="199"/>
    </row>
    <row r="9" spans="1:43">
      <c r="A9" s="199"/>
      <c r="B9" s="145" t="s">
        <v>126</v>
      </c>
      <c r="C9" s="146"/>
      <c r="D9" s="146"/>
      <c r="E9" s="146"/>
      <c r="F9" s="146"/>
      <c r="G9" s="147"/>
      <c r="H9" s="146" t="s">
        <v>130</v>
      </c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212"/>
      <c r="W9" s="149" t="s">
        <v>143</v>
      </c>
      <c r="X9" s="149"/>
      <c r="Y9" s="149"/>
      <c r="Z9" s="149"/>
      <c r="AA9" s="149"/>
      <c r="AB9" s="150"/>
      <c r="AC9" s="149" t="s">
        <v>149</v>
      </c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50"/>
      <c r="AQ9" s="199"/>
    </row>
    <row r="10" spans="1:43">
      <c r="A10" s="199"/>
      <c r="B10" s="145" t="s">
        <v>127</v>
      </c>
      <c r="C10" s="146"/>
      <c r="D10" s="146"/>
      <c r="E10" s="146"/>
      <c r="F10" s="146"/>
      <c r="G10" s="147"/>
      <c r="H10" s="146" t="s">
        <v>131</v>
      </c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212"/>
      <c r="W10" s="149" t="s">
        <v>144</v>
      </c>
      <c r="X10" s="149"/>
      <c r="Y10" s="149"/>
      <c r="Z10" s="149"/>
      <c r="AA10" s="149"/>
      <c r="AB10" s="150"/>
      <c r="AC10" s="149" t="s">
        <v>150</v>
      </c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50"/>
      <c r="AQ10" s="199"/>
    </row>
    <row r="11" spans="1:43">
      <c r="A11" s="199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212"/>
      <c r="W11" s="149" t="s">
        <v>145</v>
      </c>
      <c r="X11" s="149"/>
      <c r="Y11" s="149"/>
      <c r="Z11" s="149"/>
      <c r="AA11" s="149"/>
      <c r="AB11" s="150"/>
      <c r="AC11" s="149" t="s">
        <v>151</v>
      </c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50"/>
      <c r="AQ11" s="199"/>
    </row>
    <row r="12" spans="1:43">
      <c r="A12" s="199"/>
      <c r="B12" s="106" t="s">
        <v>163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212"/>
      <c r="W12" s="149" t="s">
        <v>146</v>
      </c>
      <c r="X12" s="149"/>
      <c r="Y12" s="149"/>
      <c r="Z12" s="149"/>
      <c r="AA12" s="149"/>
      <c r="AB12" s="150"/>
      <c r="AC12" s="149" t="s">
        <v>152</v>
      </c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50"/>
      <c r="AQ12" s="199"/>
    </row>
    <row r="13" spans="1:43">
      <c r="A13" s="199"/>
      <c r="B13" s="108" t="s">
        <v>43</v>
      </c>
      <c r="C13" s="109"/>
      <c r="D13" s="109"/>
      <c r="E13" s="109"/>
      <c r="F13" s="109"/>
      <c r="G13" s="110"/>
      <c r="H13" s="587" t="s">
        <v>132</v>
      </c>
      <c r="I13" s="588"/>
      <c r="J13" s="588"/>
      <c r="K13" s="588"/>
      <c r="L13" s="588"/>
      <c r="M13" s="588"/>
      <c r="N13" s="588"/>
      <c r="O13" s="588"/>
      <c r="P13" s="588"/>
      <c r="Q13" s="588"/>
      <c r="R13" s="588"/>
      <c r="S13" s="588"/>
      <c r="T13" s="588"/>
      <c r="U13" s="588"/>
      <c r="V13" s="212"/>
      <c r="W13" s="149" t="s">
        <v>147</v>
      </c>
      <c r="X13" s="149"/>
      <c r="Y13" s="149"/>
      <c r="Z13" s="149"/>
      <c r="AA13" s="149"/>
      <c r="AB13" s="150"/>
      <c r="AC13" s="148" t="s">
        <v>153</v>
      </c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50"/>
      <c r="AQ13" s="199"/>
    </row>
    <row r="14" spans="1:43">
      <c r="A14" s="199"/>
      <c r="B14" s="111" t="s">
        <v>123</v>
      </c>
      <c r="C14" s="112"/>
      <c r="D14" s="112"/>
      <c r="E14" s="112"/>
      <c r="F14" s="112"/>
      <c r="G14" s="113"/>
      <c r="H14" s="589"/>
      <c r="I14" s="590"/>
      <c r="J14" s="590"/>
      <c r="K14" s="590"/>
      <c r="L14" s="590"/>
      <c r="M14" s="590"/>
      <c r="N14" s="590"/>
      <c r="O14" s="590"/>
      <c r="P14" s="590"/>
      <c r="Q14" s="590"/>
      <c r="R14" s="590"/>
      <c r="S14" s="590"/>
      <c r="T14" s="590"/>
      <c r="U14" s="590"/>
      <c r="V14" s="212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99"/>
    </row>
    <row r="15" spans="1:43">
      <c r="A15" s="199"/>
      <c r="B15" s="145" t="s">
        <v>133</v>
      </c>
      <c r="C15" s="146"/>
      <c r="D15" s="146"/>
      <c r="E15" s="146"/>
      <c r="F15" s="146"/>
      <c r="G15" s="147"/>
      <c r="H15" s="146" t="s">
        <v>21</v>
      </c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212"/>
      <c r="W15" s="201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199"/>
    </row>
    <row r="16" spans="1:43">
      <c r="A16" s="199"/>
      <c r="B16" s="145" t="s">
        <v>134</v>
      </c>
      <c r="C16" s="146"/>
      <c r="D16" s="146"/>
      <c r="E16" s="146"/>
      <c r="F16" s="146"/>
      <c r="G16" s="147"/>
      <c r="H16" s="146" t="s">
        <v>136</v>
      </c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212"/>
      <c r="W16" s="203"/>
      <c r="X16" s="204"/>
      <c r="Y16" s="204"/>
      <c r="Z16" s="204"/>
      <c r="AA16" s="204"/>
      <c r="AB16" s="204"/>
      <c r="AC16" s="586"/>
      <c r="AD16" s="586"/>
      <c r="AE16" s="586"/>
      <c r="AF16" s="586"/>
      <c r="AG16" s="586"/>
      <c r="AH16" s="586"/>
      <c r="AI16" s="586"/>
      <c r="AJ16" s="586"/>
      <c r="AK16" s="586"/>
      <c r="AL16" s="586"/>
      <c r="AM16" s="586"/>
      <c r="AN16" s="586"/>
      <c r="AO16" s="586"/>
      <c r="AP16" s="586"/>
      <c r="AQ16" s="199"/>
    </row>
    <row r="17" spans="1:43">
      <c r="A17" s="199"/>
      <c r="B17" s="145" t="s">
        <v>135</v>
      </c>
      <c r="C17" s="146"/>
      <c r="D17" s="146"/>
      <c r="E17" s="146"/>
      <c r="F17" s="146"/>
      <c r="G17" s="147"/>
      <c r="H17" s="146" t="s">
        <v>137</v>
      </c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212"/>
      <c r="W17" s="203"/>
      <c r="X17" s="204"/>
      <c r="Y17" s="204"/>
      <c r="Z17" s="204"/>
      <c r="AA17" s="204"/>
      <c r="AB17" s="204"/>
      <c r="AC17" s="586"/>
      <c r="AD17" s="586"/>
      <c r="AE17" s="586"/>
      <c r="AF17" s="586"/>
      <c r="AG17" s="586"/>
      <c r="AH17" s="586"/>
      <c r="AI17" s="586"/>
      <c r="AJ17" s="586"/>
      <c r="AK17" s="586"/>
      <c r="AL17" s="586"/>
      <c r="AM17" s="586"/>
      <c r="AN17" s="586"/>
      <c r="AO17" s="586"/>
      <c r="AP17" s="586"/>
      <c r="AQ17" s="199"/>
    </row>
    <row r="18" spans="1:43">
      <c r="A18" s="199"/>
      <c r="B18" s="145" t="s">
        <v>127</v>
      </c>
      <c r="C18" s="146"/>
      <c r="D18" s="146"/>
      <c r="E18" s="146"/>
      <c r="F18" s="146"/>
      <c r="G18" s="147"/>
      <c r="H18" s="146" t="s">
        <v>138</v>
      </c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21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199"/>
    </row>
    <row r="19" spans="1:43">
      <c r="A19" s="199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21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199"/>
    </row>
    <row r="20" spans="1:43">
      <c r="A20" s="199"/>
      <c r="B20" s="120" t="s">
        <v>164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21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199"/>
    </row>
    <row r="21" spans="1:43">
      <c r="A21" s="199"/>
      <c r="B21" s="108" t="s">
        <v>43</v>
      </c>
      <c r="C21" s="109"/>
      <c r="D21" s="109"/>
      <c r="E21" s="109"/>
      <c r="F21" s="109"/>
      <c r="G21" s="110"/>
      <c r="H21" s="587" t="s">
        <v>139</v>
      </c>
      <c r="I21" s="588"/>
      <c r="J21" s="588"/>
      <c r="K21" s="588"/>
      <c r="L21" s="588"/>
      <c r="M21" s="588"/>
      <c r="N21" s="588"/>
      <c r="O21" s="588"/>
      <c r="P21" s="588"/>
      <c r="Q21" s="588"/>
      <c r="R21" s="588"/>
      <c r="S21" s="588"/>
      <c r="T21" s="588"/>
      <c r="U21" s="588"/>
      <c r="V21" s="21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199"/>
    </row>
    <row r="22" spans="1:43">
      <c r="A22" s="199"/>
      <c r="B22" s="111" t="s">
        <v>123</v>
      </c>
      <c r="C22" s="112"/>
      <c r="D22" s="112"/>
      <c r="E22" s="112"/>
      <c r="F22" s="112"/>
      <c r="G22" s="113"/>
      <c r="H22" s="589"/>
      <c r="I22" s="590"/>
      <c r="J22" s="590"/>
      <c r="K22" s="590"/>
      <c r="L22" s="590"/>
      <c r="M22" s="590"/>
      <c r="N22" s="590"/>
      <c r="O22" s="590"/>
      <c r="P22" s="590"/>
      <c r="Q22" s="590"/>
      <c r="R22" s="590"/>
      <c r="S22" s="590"/>
      <c r="T22" s="590"/>
      <c r="U22" s="590"/>
      <c r="V22" s="21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199"/>
    </row>
    <row r="23" spans="1:43">
      <c r="A23" s="199"/>
      <c r="B23" s="145" t="s">
        <v>140</v>
      </c>
      <c r="C23" s="146"/>
      <c r="D23" s="146"/>
      <c r="E23" s="146"/>
      <c r="F23" s="146"/>
      <c r="G23" s="147"/>
      <c r="H23" s="146" t="s">
        <v>21</v>
      </c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212"/>
      <c r="W23" s="201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199"/>
    </row>
    <row r="24" spans="1:43">
      <c r="A24" s="199"/>
      <c r="B24" s="145" t="s">
        <v>135</v>
      </c>
      <c r="C24" s="146"/>
      <c r="D24" s="146"/>
      <c r="E24" s="146"/>
      <c r="F24" s="146"/>
      <c r="G24" s="147"/>
      <c r="H24" s="146" t="s">
        <v>141</v>
      </c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212"/>
      <c r="W24" s="203"/>
      <c r="X24" s="204"/>
      <c r="Y24" s="204"/>
      <c r="Z24" s="204"/>
      <c r="AA24" s="204"/>
      <c r="AB24" s="204"/>
      <c r="AC24" s="586"/>
      <c r="AD24" s="586"/>
      <c r="AE24" s="586"/>
      <c r="AF24" s="586"/>
      <c r="AG24" s="586"/>
      <c r="AH24" s="586"/>
      <c r="AI24" s="586"/>
      <c r="AJ24" s="586"/>
      <c r="AK24" s="586"/>
      <c r="AL24" s="586"/>
      <c r="AM24" s="586"/>
      <c r="AN24" s="586"/>
      <c r="AO24" s="586"/>
      <c r="AP24" s="586"/>
      <c r="AQ24" s="199"/>
    </row>
    <row r="25" spans="1:43">
      <c r="A25" s="199"/>
      <c r="B25" s="145" t="s">
        <v>127</v>
      </c>
      <c r="C25" s="146"/>
      <c r="D25" s="146"/>
      <c r="E25" s="146"/>
      <c r="F25" s="146"/>
      <c r="G25" s="147"/>
      <c r="H25" s="146" t="s">
        <v>142</v>
      </c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213"/>
      <c r="W25" s="203"/>
      <c r="X25" s="204"/>
      <c r="Y25" s="204"/>
      <c r="Z25" s="204"/>
      <c r="AA25" s="204"/>
      <c r="AB25" s="204"/>
      <c r="AC25" s="586"/>
      <c r="AD25" s="586"/>
      <c r="AE25" s="586"/>
      <c r="AF25" s="586"/>
      <c r="AG25" s="586"/>
      <c r="AH25" s="586"/>
      <c r="AI25" s="586"/>
      <c r="AJ25" s="586"/>
      <c r="AK25" s="586"/>
      <c r="AL25" s="586"/>
      <c r="AM25" s="586"/>
      <c r="AN25" s="586"/>
      <c r="AO25" s="586"/>
      <c r="AP25" s="586"/>
      <c r="AQ25" s="199"/>
    </row>
    <row r="26" spans="1:43">
      <c r="A26" s="199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99"/>
    </row>
    <row r="27" spans="1:43">
      <c r="A27" s="199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99"/>
    </row>
    <row r="28" spans="1:43">
      <c r="A28" s="199"/>
      <c r="B28" s="206" t="s">
        <v>157</v>
      </c>
      <c r="C28" s="115" t="s">
        <v>154</v>
      </c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99"/>
    </row>
    <row r="29" spans="1:43">
      <c r="A29" s="199"/>
      <c r="B29" s="206" t="s">
        <v>157</v>
      </c>
      <c r="C29" s="115" t="s">
        <v>155</v>
      </c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99"/>
    </row>
    <row r="30" spans="1:43">
      <c r="A30" s="199"/>
      <c r="B30" s="206" t="s">
        <v>157</v>
      </c>
      <c r="C30" s="115" t="s">
        <v>156</v>
      </c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99"/>
    </row>
    <row r="31" spans="1:43">
      <c r="A31" s="199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99"/>
    </row>
    <row r="32" spans="1:43" s="153" customFormat="1">
      <c r="A32" s="200"/>
      <c r="B32" s="207">
        <v>1</v>
      </c>
      <c r="C32" s="208" t="s">
        <v>185</v>
      </c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151"/>
      <c r="AK32" s="151"/>
      <c r="AL32" s="151"/>
      <c r="AM32" s="151"/>
      <c r="AN32" s="151"/>
      <c r="AO32" s="151"/>
      <c r="AP32" s="151"/>
      <c r="AQ32" s="200"/>
    </row>
    <row r="33" spans="1:43" s="153" customFormat="1">
      <c r="A33" s="200"/>
      <c r="B33" s="206">
        <v>2</v>
      </c>
      <c r="C33" s="209" t="s">
        <v>175</v>
      </c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207">
        <v>7</v>
      </c>
      <c r="R33" s="151" t="s">
        <v>180</v>
      </c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200"/>
    </row>
    <row r="34" spans="1:43" s="153" customFormat="1">
      <c r="A34" s="200"/>
      <c r="B34" s="207">
        <v>3</v>
      </c>
      <c r="C34" s="209" t="s">
        <v>176</v>
      </c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207">
        <v>8</v>
      </c>
      <c r="R34" s="209" t="s">
        <v>181</v>
      </c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200"/>
    </row>
    <row r="35" spans="1:43" s="153" customFormat="1">
      <c r="A35" s="200"/>
      <c r="B35" s="207">
        <v>4</v>
      </c>
      <c r="C35" s="209" t="s">
        <v>177</v>
      </c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207">
        <v>9</v>
      </c>
      <c r="R35" s="209" t="s">
        <v>182</v>
      </c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200"/>
    </row>
    <row r="36" spans="1:43" s="153" customFormat="1">
      <c r="A36" s="200"/>
      <c r="B36" s="207">
        <v>5</v>
      </c>
      <c r="C36" s="209" t="s">
        <v>178</v>
      </c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207">
        <v>10</v>
      </c>
      <c r="R36" s="209" t="s">
        <v>183</v>
      </c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200"/>
    </row>
    <row r="37" spans="1:43" s="153" customFormat="1">
      <c r="A37" s="200"/>
      <c r="B37" s="207">
        <v>6</v>
      </c>
      <c r="C37" s="209" t="s">
        <v>179</v>
      </c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207">
        <v>11</v>
      </c>
      <c r="R37" s="209" t="s">
        <v>184</v>
      </c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200"/>
    </row>
    <row r="38" spans="1:43" ht="7.5" customHeight="1">
      <c r="A38" s="199"/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</row>
  </sheetData>
  <sheetProtection password="CB52" sheet="1" objects="1" scenarios="1"/>
  <mergeCells count="8">
    <mergeCell ref="AC24:AP25"/>
    <mergeCell ref="H13:U14"/>
    <mergeCell ref="H5:U6"/>
    <mergeCell ref="H21:U22"/>
    <mergeCell ref="B2:U2"/>
    <mergeCell ref="W2:AP2"/>
    <mergeCell ref="AC5:AP6"/>
    <mergeCell ref="AC16:AP17"/>
  </mergeCells>
  <pageMargins left="0.18" right="0.17" top="0.44" bottom="0.52" header="0.31496062992125984" footer="0.31496062992125984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showGridLines="0" workbookViewId="0">
      <selection activeCell="E6" sqref="E6:J6"/>
    </sheetView>
  </sheetViews>
  <sheetFormatPr defaultRowHeight="15"/>
  <sheetData>
    <row r="1" spans="1:11">
      <c r="D1" s="2"/>
      <c r="E1" s="2"/>
      <c r="F1" s="2"/>
      <c r="G1" s="2"/>
      <c r="H1" s="2"/>
      <c r="I1" s="2"/>
      <c r="J1" s="2"/>
    </row>
    <row r="2" spans="1:11">
      <c r="D2" s="2"/>
      <c r="E2" s="2"/>
      <c r="F2" s="2"/>
      <c r="G2" s="2"/>
      <c r="H2" s="2"/>
      <c r="I2" s="2"/>
      <c r="J2" s="2"/>
    </row>
    <row r="3" spans="1:11">
      <c r="D3" s="2"/>
      <c r="E3" s="2"/>
      <c r="F3" s="2"/>
      <c r="G3" s="2"/>
      <c r="H3" s="2"/>
      <c r="I3" s="2"/>
      <c r="J3" s="2"/>
    </row>
    <row r="4" spans="1:11">
      <c r="D4" s="2"/>
      <c r="E4" s="2"/>
      <c r="F4" s="2"/>
      <c r="G4" s="2"/>
      <c r="H4" s="2"/>
      <c r="I4" s="2"/>
      <c r="J4" s="2"/>
    </row>
    <row r="5" spans="1:11" ht="15.75">
      <c r="A5" s="30" t="s">
        <v>67</v>
      </c>
      <c r="B5" s="17"/>
      <c r="C5" s="17"/>
      <c r="D5" s="38"/>
      <c r="E5" s="39"/>
      <c r="F5" s="38"/>
      <c r="G5" s="38"/>
      <c r="H5" s="38"/>
      <c r="I5" s="38"/>
      <c r="J5" s="38"/>
      <c r="K5" s="2"/>
    </row>
    <row r="6" spans="1:11" ht="16.5" customHeight="1">
      <c r="A6" s="32" t="s">
        <v>60</v>
      </c>
      <c r="B6" s="17"/>
      <c r="C6" s="40"/>
      <c r="D6" s="40" t="s">
        <v>61</v>
      </c>
      <c r="E6" s="312"/>
      <c r="F6" s="312"/>
      <c r="G6" s="312"/>
      <c r="H6" s="312"/>
      <c r="I6" s="312"/>
      <c r="J6" s="312"/>
      <c r="K6" s="2"/>
    </row>
    <row r="7" spans="1:11" ht="16.5" customHeight="1">
      <c r="A7" s="32" t="s">
        <v>62</v>
      </c>
      <c r="B7" s="17"/>
      <c r="C7" s="40"/>
      <c r="D7" s="40" t="s">
        <v>61</v>
      </c>
      <c r="E7" s="307"/>
      <c r="F7" s="307"/>
      <c r="G7" s="307"/>
      <c r="H7" s="307"/>
      <c r="I7" s="307"/>
      <c r="J7" s="307"/>
      <c r="K7" s="2"/>
    </row>
    <row r="8" spans="1:11" ht="16.5" customHeight="1">
      <c r="A8" s="32" t="s">
        <v>69</v>
      </c>
      <c r="B8" s="17"/>
      <c r="C8" s="40"/>
      <c r="D8" s="40" t="s">
        <v>61</v>
      </c>
      <c r="E8" s="307"/>
      <c r="F8" s="307"/>
      <c r="G8" s="307"/>
      <c r="H8" s="307"/>
      <c r="I8" s="307"/>
      <c r="J8" s="307"/>
      <c r="K8" s="2"/>
    </row>
    <row r="9" spans="1:11" ht="16.5" customHeight="1">
      <c r="A9" s="32" t="s">
        <v>238</v>
      </c>
      <c r="B9" s="17"/>
      <c r="C9" s="40"/>
      <c r="D9" s="40" t="s">
        <v>61</v>
      </c>
      <c r="E9" s="307"/>
      <c r="F9" s="307"/>
      <c r="G9" s="307"/>
      <c r="H9" s="307"/>
      <c r="I9" s="307"/>
      <c r="J9" s="307"/>
      <c r="K9" s="2"/>
    </row>
    <row r="10" spans="1:11" ht="16.5" customHeight="1">
      <c r="A10" s="32" t="s">
        <v>70</v>
      </c>
      <c r="B10" s="17"/>
      <c r="C10" s="40"/>
      <c r="D10" s="40" t="s">
        <v>61</v>
      </c>
      <c r="E10" s="307"/>
      <c r="F10" s="307"/>
      <c r="G10" s="307"/>
      <c r="H10" s="307"/>
      <c r="I10" s="307"/>
      <c r="J10" s="307"/>
      <c r="K10" s="2"/>
    </row>
    <row r="11" spans="1:11" ht="16.5" customHeight="1">
      <c r="A11" s="32" t="s">
        <v>71</v>
      </c>
      <c r="B11" s="17"/>
      <c r="C11" s="40"/>
      <c r="D11" s="40" t="s">
        <v>61</v>
      </c>
      <c r="E11" s="307"/>
      <c r="F11" s="307"/>
      <c r="G11" s="307"/>
      <c r="H11" s="307"/>
      <c r="I11" s="307"/>
      <c r="J11" s="307"/>
      <c r="K11" s="2"/>
    </row>
    <row r="12" spans="1:11" ht="16.5" customHeight="1">
      <c r="A12" s="17"/>
      <c r="B12" s="17"/>
      <c r="C12" s="40"/>
      <c r="D12" s="41"/>
      <c r="E12" s="41"/>
      <c r="F12" s="41"/>
      <c r="G12" s="41"/>
      <c r="H12" s="41"/>
      <c r="I12" s="41"/>
      <c r="J12" s="41"/>
      <c r="K12" s="2"/>
    </row>
    <row r="13" spans="1:11" ht="16.5" customHeight="1">
      <c r="A13" s="30" t="s">
        <v>68</v>
      </c>
      <c r="B13" s="58"/>
      <c r="C13" s="58"/>
      <c r="D13" s="17"/>
      <c r="E13" s="17"/>
      <c r="F13" s="17"/>
      <c r="G13" s="40"/>
      <c r="H13" s="311"/>
      <c r="I13" s="311"/>
      <c r="J13" s="311"/>
      <c r="K13" s="2"/>
    </row>
    <row r="14" spans="1:11" ht="15.75">
      <c r="A14" s="42" t="s">
        <v>264</v>
      </c>
      <c r="B14" s="58"/>
      <c r="C14" s="58"/>
      <c r="D14" s="17"/>
      <c r="E14" s="17"/>
      <c r="F14" s="17"/>
      <c r="G14" s="40"/>
      <c r="H14" s="58"/>
      <c r="I14" s="58"/>
      <c r="J14" s="58"/>
      <c r="K14" s="2"/>
    </row>
    <row r="15" spans="1:11" ht="15.75">
      <c r="A15" s="42" t="s">
        <v>0</v>
      </c>
      <c r="B15" s="17"/>
      <c r="C15" s="17"/>
      <c r="D15" s="310"/>
      <c r="E15" s="310"/>
      <c r="F15" s="310"/>
      <c r="G15" s="17"/>
      <c r="H15" s="17"/>
      <c r="I15" s="17"/>
      <c r="J15" s="17"/>
      <c r="K15" s="2"/>
    </row>
    <row r="16" spans="1:11" ht="15.75">
      <c r="A16" s="42" t="s">
        <v>76</v>
      </c>
      <c r="B16" s="17"/>
      <c r="C16" s="17"/>
      <c r="D16" s="17"/>
      <c r="E16" s="17"/>
      <c r="F16" s="17"/>
      <c r="G16" s="17"/>
      <c r="H16" s="17"/>
      <c r="I16" s="17"/>
      <c r="J16" s="17"/>
      <c r="K16" s="2"/>
    </row>
    <row r="17" spans="1:17" ht="15.75">
      <c r="A17" s="42" t="s">
        <v>42</v>
      </c>
      <c r="B17" s="17"/>
      <c r="C17" s="17"/>
      <c r="D17" s="17"/>
      <c r="E17" s="17"/>
      <c r="F17" s="17"/>
      <c r="G17" s="17"/>
      <c r="H17" s="17"/>
      <c r="I17" s="17"/>
      <c r="J17" s="17"/>
      <c r="K17" s="2"/>
    </row>
    <row r="18" spans="1:17" s="11" customFormat="1" ht="15.75">
      <c r="A18" s="42" t="s">
        <v>75</v>
      </c>
      <c r="B18" s="30"/>
      <c r="C18" s="30"/>
      <c r="D18" s="30"/>
      <c r="E18" s="30"/>
      <c r="F18" s="30"/>
      <c r="G18" s="30"/>
      <c r="H18" s="30"/>
      <c r="I18" s="30"/>
      <c r="J18" s="30"/>
      <c r="K18" s="22"/>
      <c r="L18" s="13"/>
      <c r="M18" s="13"/>
      <c r="N18" s="13"/>
      <c r="O18" s="13"/>
      <c r="P18" s="13"/>
      <c r="Q18" s="13"/>
    </row>
    <row r="19" spans="1:17" s="11" customFormat="1" ht="15.75">
      <c r="A19" s="25"/>
      <c r="B19" s="31"/>
      <c r="C19" s="31"/>
      <c r="D19" s="31"/>
      <c r="E19" s="31"/>
      <c r="F19" s="31"/>
      <c r="G19" s="31"/>
      <c r="H19" s="10"/>
      <c r="I19" s="10"/>
      <c r="J19" s="10"/>
      <c r="K19" s="21"/>
    </row>
    <row r="20" spans="1:17" s="11" customFormat="1" ht="15.75">
      <c r="A20" s="17"/>
      <c r="B20" s="17"/>
      <c r="C20" s="17"/>
      <c r="D20" s="310" t="s">
        <v>158</v>
      </c>
      <c r="E20" s="310"/>
      <c r="F20" s="310"/>
      <c r="G20" s="17"/>
      <c r="H20" s="17"/>
      <c r="I20" s="17"/>
      <c r="J20" s="17"/>
      <c r="K20" s="21"/>
    </row>
    <row r="21" spans="1:17" s="11" customFormat="1" ht="15.75">
      <c r="A21" s="18"/>
      <c r="B21" s="30"/>
      <c r="C21" s="30"/>
      <c r="D21" s="30"/>
      <c r="E21" s="30"/>
      <c r="F21" s="30"/>
      <c r="G21" s="30"/>
      <c r="H21" s="30"/>
      <c r="I21" s="30"/>
      <c r="J21" s="28"/>
      <c r="K21" s="22"/>
      <c r="L21" s="13"/>
      <c r="M21" s="13"/>
      <c r="N21" s="13"/>
      <c r="O21" s="13"/>
      <c r="P21" s="13"/>
    </row>
    <row r="22" spans="1:17" s="35" customFormat="1" ht="15.75">
      <c r="A22" s="26" t="s">
        <v>35</v>
      </c>
      <c r="B22" s="58"/>
      <c r="C22" s="58"/>
      <c r="D22" s="58"/>
      <c r="E22" s="58"/>
      <c r="F22" s="58"/>
      <c r="G22" s="58"/>
      <c r="H22" s="58"/>
      <c r="I22" s="29"/>
      <c r="J22" s="29"/>
      <c r="K22" s="29"/>
      <c r="L22" s="34"/>
      <c r="M22" s="34"/>
      <c r="N22" s="34"/>
    </row>
    <row r="23" spans="1:17" s="35" customFormat="1" ht="15.75">
      <c r="A23" s="268" t="s">
        <v>254</v>
      </c>
      <c r="B23" s="58"/>
      <c r="C23" s="58"/>
      <c r="D23" s="58"/>
      <c r="E23" s="58"/>
      <c r="F23" s="58"/>
      <c r="G23" s="17"/>
      <c r="H23" s="17"/>
      <c r="I23" s="17"/>
      <c r="J23" s="17"/>
      <c r="K23" s="17"/>
    </row>
    <row r="24" spans="1:17" s="35" customFormat="1" ht="15.75">
      <c r="A24" s="27"/>
      <c r="B24" s="58"/>
      <c r="C24" s="58"/>
      <c r="D24" s="58"/>
      <c r="E24" s="58"/>
      <c r="F24" s="58"/>
      <c r="G24" s="58"/>
      <c r="H24" s="17"/>
      <c r="I24" s="17"/>
      <c r="J24" s="17"/>
      <c r="K24" s="17"/>
    </row>
    <row r="25" spans="1:17" s="35" customFormat="1" ht="17.25" customHeight="1">
      <c r="A25" s="30" t="s">
        <v>38</v>
      </c>
      <c r="B25" s="58"/>
      <c r="C25" s="58"/>
      <c r="D25" s="58"/>
      <c r="E25" s="58"/>
      <c r="F25" s="58"/>
      <c r="G25" s="58"/>
      <c r="H25" s="58"/>
      <c r="I25" s="58"/>
      <c r="J25" s="29"/>
      <c r="K25" s="29"/>
      <c r="L25" s="34"/>
      <c r="M25" s="34"/>
      <c r="N25" s="34"/>
      <c r="O25" s="34"/>
      <c r="P25" s="34"/>
    </row>
    <row r="26" spans="1:17" s="35" customFormat="1" ht="17.25" customHeight="1">
      <c r="A26" s="58" t="s">
        <v>93</v>
      </c>
      <c r="B26" s="58"/>
      <c r="C26" s="58"/>
      <c r="D26" s="58"/>
      <c r="E26" s="58"/>
      <c r="F26" s="58"/>
      <c r="G26" s="58"/>
      <c r="H26" s="58"/>
      <c r="I26" s="58"/>
      <c r="J26" s="58"/>
      <c r="K26" s="29"/>
      <c r="L26" s="34"/>
      <c r="M26" s="34"/>
      <c r="N26" s="34"/>
      <c r="O26" s="34"/>
    </row>
    <row r="27" spans="1:17" s="35" customFormat="1" ht="17.25" customHeight="1">
      <c r="A27" s="58" t="s">
        <v>94</v>
      </c>
      <c r="B27" s="30"/>
      <c r="C27" s="30"/>
      <c r="D27" s="30"/>
      <c r="E27" s="30"/>
      <c r="F27" s="17"/>
      <c r="G27" s="17"/>
      <c r="H27" s="17"/>
      <c r="I27" s="17"/>
      <c r="J27" s="17"/>
      <c r="K27" s="17"/>
    </row>
    <row r="28" spans="1:17" s="35" customFormat="1" ht="17.25" customHeight="1">
      <c r="A28" s="58" t="s">
        <v>159</v>
      </c>
      <c r="B28" s="58"/>
      <c r="C28" s="58"/>
      <c r="D28" s="58"/>
      <c r="E28" s="58"/>
      <c r="F28" s="58"/>
      <c r="G28" s="58"/>
      <c r="H28" s="58"/>
      <c r="I28" s="58"/>
      <c r="J28" s="58"/>
      <c r="K28" s="29"/>
    </row>
    <row r="29" spans="1:17" s="35" customFormat="1" ht="17.25" customHeight="1">
      <c r="A29" s="266" t="s">
        <v>255</v>
      </c>
      <c r="B29" s="30"/>
      <c r="C29" s="30"/>
      <c r="D29" s="30"/>
      <c r="E29" s="30"/>
      <c r="F29" s="30"/>
      <c r="G29" s="30"/>
      <c r="H29" s="30"/>
      <c r="I29" s="30"/>
      <c r="J29" s="30"/>
      <c r="K29" s="17"/>
    </row>
    <row r="30" spans="1:17" s="35" customFormat="1" ht="17.25" customHeight="1">
      <c r="A30" s="58" t="s">
        <v>58</v>
      </c>
      <c r="B30" s="17"/>
      <c r="C30" s="17"/>
      <c r="D30" s="17"/>
      <c r="E30" s="17"/>
      <c r="F30" s="17"/>
      <c r="G30" s="17"/>
      <c r="H30" s="17"/>
      <c r="I30" s="28"/>
      <c r="J30" s="28"/>
      <c r="K30" s="28"/>
    </row>
    <row r="31" spans="1:17" s="35" customFormat="1" ht="17.25" customHeight="1">
      <c r="A31" s="30" t="s">
        <v>39</v>
      </c>
      <c r="B31" s="17"/>
      <c r="C31" s="17"/>
      <c r="D31" s="17"/>
      <c r="E31" s="17"/>
      <c r="F31" s="17"/>
      <c r="G31" s="17"/>
      <c r="H31" s="17"/>
      <c r="I31" s="28"/>
      <c r="J31" s="28"/>
      <c r="K31" s="28"/>
      <c r="L31" s="36"/>
    </row>
    <row r="32" spans="1:17" s="35" customFormat="1" ht="17.25" customHeight="1">
      <c r="A32" s="58" t="s">
        <v>63</v>
      </c>
      <c r="B32" s="17"/>
      <c r="C32" s="17"/>
      <c r="D32" s="17"/>
      <c r="E32" s="17"/>
      <c r="F32" s="17"/>
      <c r="G32" s="17"/>
      <c r="H32" s="17"/>
      <c r="I32" s="37"/>
      <c r="J32" s="37"/>
      <c r="K32" s="37"/>
      <c r="L32" s="36"/>
    </row>
    <row r="33" spans="1:12" s="35" customFormat="1" ht="17.25" customHeight="1">
      <c r="A33" s="269" t="s">
        <v>265</v>
      </c>
      <c r="B33" s="37"/>
      <c r="C33" s="28"/>
      <c r="D33" s="17"/>
      <c r="E33" s="17"/>
      <c r="F33" s="17"/>
      <c r="G33" s="17"/>
      <c r="H33" s="17"/>
      <c r="I33" s="37"/>
      <c r="J33" s="37"/>
      <c r="K33" s="37"/>
      <c r="L33" s="36"/>
    </row>
    <row r="34" spans="1:12" s="11" customFormat="1" ht="15.75">
      <c r="A34" s="102" t="s">
        <v>160</v>
      </c>
      <c r="B34" s="30"/>
      <c r="C34" s="308" t="s">
        <v>50</v>
      </c>
      <c r="D34" s="308"/>
      <c r="E34" s="105" t="s">
        <v>50</v>
      </c>
      <c r="F34" s="103"/>
      <c r="G34" s="103"/>
      <c r="H34" s="17"/>
      <c r="I34" s="37"/>
      <c r="J34" s="23"/>
      <c r="K34" s="23"/>
      <c r="L34" s="12"/>
    </row>
    <row r="35" spans="1:12" s="11" customFormat="1" ht="15.75">
      <c r="A35" s="169"/>
      <c r="B35" s="170"/>
      <c r="C35" s="104"/>
      <c r="D35" s="104"/>
      <c r="E35" s="105" t="s">
        <v>121</v>
      </c>
      <c r="F35" s="104"/>
      <c r="G35" s="104"/>
      <c r="H35" s="104"/>
      <c r="I35" s="171"/>
      <c r="J35" s="171"/>
      <c r="K35" s="23"/>
      <c r="L35" s="12"/>
    </row>
    <row r="36" spans="1:12" s="11" customFormat="1" ht="15.75">
      <c r="A36" s="169"/>
      <c r="B36" s="170"/>
      <c r="C36" s="104"/>
      <c r="D36" s="104"/>
      <c r="E36" s="105" t="s">
        <v>122</v>
      </c>
      <c r="F36" s="104"/>
      <c r="G36" s="104"/>
      <c r="H36" s="104"/>
      <c r="I36" s="171"/>
      <c r="J36" s="171"/>
      <c r="K36" s="23"/>
      <c r="L36" s="12"/>
    </row>
    <row r="37" spans="1:12" s="11" customFormat="1" ht="15.75">
      <c r="A37" s="169"/>
      <c r="B37" s="170"/>
      <c r="C37" s="104"/>
      <c r="D37" s="104"/>
      <c r="E37" s="168"/>
      <c r="F37" s="104"/>
      <c r="G37" s="104"/>
      <c r="H37" s="104"/>
      <c r="I37" s="171"/>
      <c r="J37" s="171"/>
      <c r="K37" s="23"/>
      <c r="L37" s="12"/>
    </row>
    <row r="38" spans="1:12" s="11" customFormat="1" ht="15.75">
      <c r="A38" s="169"/>
      <c r="B38" s="170"/>
      <c r="C38" s="104"/>
      <c r="D38" s="104"/>
      <c r="E38" s="168"/>
      <c r="F38" s="104"/>
      <c r="G38" s="104"/>
      <c r="H38" s="104"/>
      <c r="I38" s="171"/>
      <c r="J38" s="171"/>
      <c r="K38" s="23"/>
      <c r="L38" s="12"/>
    </row>
    <row r="39" spans="1:12" s="11" customFormat="1" ht="15.75">
      <c r="A39" s="172" t="s">
        <v>34</v>
      </c>
      <c r="B39" s="170"/>
      <c r="C39" s="104"/>
      <c r="D39" s="104"/>
      <c r="E39" s="168"/>
      <c r="F39" s="104"/>
      <c r="G39" s="104"/>
      <c r="H39" s="104"/>
      <c r="I39" s="171"/>
      <c r="J39" s="171"/>
      <c r="K39" s="23"/>
      <c r="L39" s="12"/>
    </row>
    <row r="40" spans="1:12" s="11" customFormat="1">
      <c r="A40" s="172"/>
      <c r="B40" s="170"/>
      <c r="C40" s="104"/>
      <c r="D40" s="104"/>
      <c r="E40" s="104"/>
      <c r="F40" s="104"/>
      <c r="G40" s="104"/>
      <c r="H40" s="104"/>
      <c r="I40" s="171"/>
      <c r="J40" s="171"/>
      <c r="K40" s="23"/>
      <c r="L40" s="12"/>
    </row>
    <row r="41" spans="1:12" s="11" customFormat="1" ht="15.75">
      <c r="A41" s="173" t="s">
        <v>36</v>
      </c>
      <c r="B41" s="170"/>
      <c r="C41" s="104"/>
      <c r="D41" s="104"/>
      <c r="E41" s="104"/>
      <c r="F41" s="104"/>
      <c r="G41" s="104"/>
      <c r="H41" s="104"/>
      <c r="I41" s="171"/>
      <c r="J41" s="171"/>
      <c r="K41" s="23"/>
      <c r="L41" s="12"/>
    </row>
    <row r="42" spans="1:12" s="11" customFormat="1" ht="15.75">
      <c r="A42" s="173" t="s">
        <v>37</v>
      </c>
      <c r="B42" s="174"/>
      <c r="C42" s="175"/>
      <c r="D42" s="104"/>
      <c r="E42" s="104"/>
      <c r="F42" s="104"/>
      <c r="G42" s="104"/>
      <c r="H42" s="104"/>
      <c r="I42" s="171"/>
      <c r="J42" s="171"/>
      <c r="K42" s="23"/>
      <c r="L42" s="12"/>
    </row>
    <row r="43" spans="1:12" s="11" customFormat="1" ht="15.75">
      <c r="A43" s="176"/>
      <c r="B43" s="104"/>
      <c r="C43" s="104"/>
      <c r="D43" s="104"/>
      <c r="E43" s="104"/>
      <c r="F43" s="104"/>
      <c r="G43" s="104"/>
      <c r="H43" s="104"/>
      <c r="I43" s="171"/>
      <c r="J43" s="171"/>
      <c r="K43" s="23"/>
      <c r="L43" s="12"/>
    </row>
    <row r="44" spans="1:12" s="11" customFormat="1" ht="15.75">
      <c r="A44" s="176"/>
      <c r="B44" s="104"/>
      <c r="C44" s="104"/>
      <c r="D44" s="104"/>
      <c r="E44" s="104"/>
      <c r="F44" s="104"/>
      <c r="G44" s="104"/>
      <c r="H44" s="104"/>
      <c r="I44" s="171"/>
      <c r="J44" s="171"/>
      <c r="K44" s="23"/>
      <c r="L44" s="12"/>
    </row>
    <row r="45" spans="1:12" s="11" customFormat="1" ht="15.75">
      <c r="A45" s="176"/>
      <c r="B45" s="104"/>
      <c r="C45" s="104"/>
      <c r="D45" s="104"/>
      <c r="E45" s="104"/>
      <c r="F45" s="104"/>
      <c r="G45" s="104"/>
      <c r="H45" s="104"/>
      <c r="I45" s="171"/>
      <c r="J45" s="171"/>
      <c r="K45" s="23"/>
      <c r="L45" s="12"/>
    </row>
    <row r="46" spans="1:12" s="11" customFormat="1" ht="15.75">
      <c r="A46" s="167" t="s">
        <v>72</v>
      </c>
      <c r="B46" s="104"/>
      <c r="C46" s="104"/>
      <c r="D46" s="104"/>
      <c r="E46" s="104"/>
      <c r="F46" s="104"/>
      <c r="G46" s="104"/>
      <c r="H46" s="104"/>
      <c r="I46" s="171"/>
      <c r="J46" s="171"/>
      <c r="K46" s="23"/>
      <c r="L46" s="12"/>
    </row>
    <row r="47" spans="1:12">
      <c r="A47" s="177"/>
      <c r="B47" s="177"/>
      <c r="C47" s="177"/>
      <c r="D47" s="177"/>
      <c r="E47" s="177"/>
      <c r="F47" s="177"/>
      <c r="G47" s="177"/>
      <c r="H47" s="177"/>
      <c r="I47" s="177"/>
      <c r="J47" s="177"/>
    </row>
    <row r="48" spans="1:12">
      <c r="A48" s="177"/>
      <c r="B48" s="177"/>
      <c r="C48" s="177"/>
      <c r="D48" s="177"/>
      <c r="E48" s="177"/>
      <c r="F48" s="177"/>
      <c r="G48" s="177"/>
      <c r="H48" s="177"/>
      <c r="I48" s="177"/>
      <c r="J48" s="177"/>
    </row>
    <row r="49" spans="1:10">
      <c r="A49" s="177"/>
      <c r="B49" s="177"/>
      <c r="C49" s="177"/>
      <c r="D49" s="177"/>
      <c r="E49" s="177"/>
      <c r="F49" s="177"/>
      <c r="G49" s="177"/>
      <c r="H49" s="177"/>
      <c r="I49" s="177"/>
      <c r="J49" s="177"/>
    </row>
    <row r="50" spans="1:10">
      <c r="A50" s="178"/>
      <c r="B50" s="177"/>
      <c r="C50" s="177"/>
      <c r="D50" s="177"/>
      <c r="E50" s="179"/>
      <c r="F50" s="177"/>
      <c r="G50" s="177"/>
      <c r="H50" s="177"/>
      <c r="I50" s="309"/>
      <c r="J50" s="309"/>
    </row>
    <row r="51" spans="1:10">
      <c r="A51" s="177"/>
      <c r="B51" s="177"/>
      <c r="C51" s="177"/>
      <c r="D51" s="177"/>
      <c r="E51" s="177"/>
      <c r="F51" s="177"/>
      <c r="G51" s="177"/>
      <c r="H51" s="177"/>
      <c r="I51" s="177"/>
      <c r="J51" s="177"/>
    </row>
  </sheetData>
  <sheetProtection password="CB52" sheet="1" objects="1" scenarios="1"/>
  <mergeCells count="11">
    <mergeCell ref="E6:J6"/>
    <mergeCell ref="E7:J7"/>
    <mergeCell ref="E8:J8"/>
    <mergeCell ref="E9:J9"/>
    <mergeCell ref="E10:J10"/>
    <mergeCell ref="E11:J11"/>
    <mergeCell ref="C34:D34"/>
    <mergeCell ref="I50:J50"/>
    <mergeCell ref="D15:F15"/>
    <mergeCell ref="D20:F20"/>
    <mergeCell ref="H13:J13"/>
  </mergeCells>
  <dataValidations count="1">
    <dataValidation type="list" allowBlank="1" showInputMessage="1" showErrorMessage="1" sqref="C34:D34">
      <formula1>$E$34:$E$36</formula1>
    </dataValidation>
  </dataValidations>
  <pageMargins left="0.3" right="0.19685039370078741" top="0.51181102362204722" bottom="0.39370078740157483" header="0.31496062992125984" footer="0.35433070866141736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31"/>
  <sheetViews>
    <sheetView showGridLines="0" workbookViewId="0">
      <selection activeCell="B4" sqref="B4"/>
    </sheetView>
  </sheetViews>
  <sheetFormatPr defaultColWidth="10.28515625" defaultRowHeight="15"/>
  <cols>
    <col min="1" max="1" width="10.28515625" style="1"/>
    <col min="2" max="6" width="10.140625" style="1" customWidth="1"/>
    <col min="7" max="7" width="11.7109375" style="1" customWidth="1"/>
    <col min="8" max="12" width="10.140625" style="1" customWidth="1"/>
    <col min="13" max="13" width="11.7109375" style="1" customWidth="1"/>
    <col min="14" max="16384" width="10.28515625" style="1"/>
  </cols>
  <sheetData>
    <row r="1" spans="1:13" s="2" customFormat="1" ht="18.75">
      <c r="A1" s="313" t="s">
        <v>247</v>
      </c>
      <c r="B1" s="313"/>
      <c r="C1" s="313"/>
      <c r="D1" s="313"/>
      <c r="E1" s="313"/>
      <c r="F1" s="313"/>
      <c r="G1" s="313"/>
      <c r="H1" s="314">
        <f>Letter!E6</f>
        <v>0</v>
      </c>
      <c r="I1" s="314"/>
      <c r="J1" s="314"/>
      <c r="K1" s="314"/>
      <c r="L1" s="314"/>
      <c r="M1" s="314"/>
    </row>
    <row r="2" spans="1:13" s="97" customFormat="1" ht="15" customHeight="1">
      <c r="A2" s="317" t="s">
        <v>256</v>
      </c>
      <c r="B2" s="318"/>
      <c r="C2" s="321"/>
      <c r="D2" s="321"/>
      <c r="E2" s="321"/>
      <c r="F2" s="321"/>
      <c r="G2" s="321"/>
      <c r="H2" s="321"/>
      <c r="I2" s="321"/>
      <c r="J2" s="321"/>
      <c r="K2" s="321"/>
      <c r="L2" s="317" t="s">
        <v>257</v>
      </c>
      <c r="M2" s="318"/>
    </row>
    <row r="3" spans="1:13" s="98" customFormat="1" ht="48" customHeight="1">
      <c r="A3" s="141" t="s">
        <v>10</v>
      </c>
      <c r="B3" s="139" t="s">
        <v>269</v>
      </c>
      <c r="C3" s="140" t="s">
        <v>189</v>
      </c>
      <c r="D3" s="159" t="s">
        <v>188</v>
      </c>
      <c r="E3" s="140" t="s">
        <v>13</v>
      </c>
      <c r="F3" s="140" t="s">
        <v>190</v>
      </c>
      <c r="G3" s="139" t="s">
        <v>266</v>
      </c>
      <c r="H3" s="139" t="s">
        <v>267</v>
      </c>
      <c r="I3" s="140" t="s">
        <v>111</v>
      </c>
      <c r="J3" s="140" t="s">
        <v>16</v>
      </c>
      <c r="K3" s="140" t="s">
        <v>236</v>
      </c>
      <c r="L3" s="139" t="s">
        <v>268</v>
      </c>
      <c r="M3" s="139" t="s">
        <v>241</v>
      </c>
    </row>
    <row r="4" spans="1:13" s="6" customFormat="1">
      <c r="A4" s="221" t="s">
        <v>270</v>
      </c>
      <c r="B4" s="99"/>
      <c r="C4" s="99">
        <f>ROUND(IF(D19="No",3%*B4),0)</f>
        <v>0</v>
      </c>
      <c r="D4" s="99">
        <f>ROUND(IF(D19="No",IF(12%*(B4)&gt;12000,12000,12%*(B4))),0)</f>
        <v>0</v>
      </c>
      <c r="E4" s="99">
        <f>IF(D19="No",IF(B4&gt;0,500),0)</f>
        <v>0</v>
      </c>
      <c r="F4" s="99"/>
      <c r="G4" s="96">
        <f t="shared" ref="G4:G15" si="0">SUM(B4:F4)</f>
        <v>0</v>
      </c>
      <c r="H4" s="99">
        <f t="shared" ref="H4:H15" si="1">IF(G4&lt;=10000,0,IF(G4&lt;=15000,110,IF(G4&lt;=25000,130,IF(G4&lt;=40000,150,IF(G4&gt;40000,200)))))</f>
        <v>0</v>
      </c>
      <c r="I4" s="99"/>
      <c r="J4" s="99"/>
      <c r="K4" s="99"/>
      <c r="L4" s="99"/>
      <c r="M4" s="96">
        <f>G4-H4-I4-J4-K4-L4</f>
        <v>0</v>
      </c>
    </row>
    <row r="5" spans="1:13" s="6" customFormat="1">
      <c r="A5" s="221" t="s">
        <v>271</v>
      </c>
      <c r="B5" s="99">
        <f>B4</f>
        <v>0</v>
      </c>
      <c r="C5" s="99">
        <f>ROUND(IF(D19="No",3%*B5),0)</f>
        <v>0</v>
      </c>
      <c r="D5" s="99">
        <f>ROUND(IF(D19="No",IF(12%*(B5)&gt;12000,12000,12%*(B5))),0)</f>
        <v>0</v>
      </c>
      <c r="E5" s="99">
        <f>E4</f>
        <v>0</v>
      </c>
      <c r="F5" s="99"/>
      <c r="G5" s="96">
        <f t="shared" si="0"/>
        <v>0</v>
      </c>
      <c r="H5" s="99">
        <f t="shared" si="1"/>
        <v>0</v>
      </c>
      <c r="I5" s="99">
        <f t="shared" ref="I5:L8" si="2">I4</f>
        <v>0</v>
      </c>
      <c r="J5" s="99">
        <f>J4</f>
        <v>0</v>
      </c>
      <c r="K5" s="99"/>
      <c r="L5" s="99">
        <f>L4</f>
        <v>0</v>
      </c>
      <c r="M5" s="96">
        <f t="shared" ref="M5:M15" si="3">G5-H5-I5-J5-K5-L5</f>
        <v>0</v>
      </c>
    </row>
    <row r="6" spans="1:13" s="6" customFormat="1">
      <c r="A6" s="221" t="s">
        <v>272</v>
      </c>
      <c r="B6" s="99">
        <f>B5</f>
        <v>0</v>
      </c>
      <c r="C6" s="99">
        <f>ROUND(IF(D19="No",3%*B6),0)</f>
        <v>0</v>
      </c>
      <c r="D6" s="99">
        <f>ROUND(IF(D19="No",IF(12%*(B6)&gt;12000,12000,12%*(B6))),0)</f>
        <v>0</v>
      </c>
      <c r="E6" s="99">
        <f t="shared" ref="E6:E15" si="4">E5</f>
        <v>0</v>
      </c>
      <c r="F6" s="99"/>
      <c r="G6" s="96">
        <f t="shared" si="0"/>
        <v>0</v>
      </c>
      <c r="H6" s="99">
        <f t="shared" si="1"/>
        <v>0</v>
      </c>
      <c r="I6" s="99">
        <f t="shared" ref="I6" si="5">I5</f>
        <v>0</v>
      </c>
      <c r="J6" s="99">
        <f t="shared" si="2"/>
        <v>0</v>
      </c>
      <c r="K6" s="99"/>
      <c r="L6" s="99">
        <f t="shared" si="2"/>
        <v>0</v>
      </c>
      <c r="M6" s="96">
        <f t="shared" si="3"/>
        <v>0</v>
      </c>
    </row>
    <row r="7" spans="1:13" s="6" customFormat="1">
      <c r="A7" s="221" t="s">
        <v>273</v>
      </c>
      <c r="B7" s="99">
        <f>B6</f>
        <v>0</v>
      </c>
      <c r="C7" s="99">
        <f>ROUND(IF(D19="No",3%*B7),0)</f>
        <v>0</v>
      </c>
      <c r="D7" s="99">
        <f>ROUND(IF(D19="No",IF(12%*(B7)&gt;12000,12000,12%*(B7))),0)</f>
        <v>0</v>
      </c>
      <c r="E7" s="99">
        <f t="shared" si="4"/>
        <v>0</v>
      </c>
      <c r="F7" s="99"/>
      <c r="G7" s="96">
        <f t="shared" si="0"/>
        <v>0</v>
      </c>
      <c r="H7" s="99">
        <f t="shared" si="1"/>
        <v>0</v>
      </c>
      <c r="I7" s="99">
        <f t="shared" ref="I7" si="6">I6</f>
        <v>0</v>
      </c>
      <c r="J7" s="99">
        <f t="shared" si="2"/>
        <v>0</v>
      </c>
      <c r="K7" s="99"/>
      <c r="L7" s="99">
        <f t="shared" si="2"/>
        <v>0</v>
      </c>
      <c r="M7" s="96">
        <f t="shared" si="3"/>
        <v>0</v>
      </c>
    </row>
    <row r="8" spans="1:13" s="6" customFormat="1">
      <c r="A8" s="221" t="s">
        <v>274</v>
      </c>
      <c r="B8" s="185">
        <f>B7+ROUND(3%*B7,-2)</f>
        <v>0</v>
      </c>
      <c r="C8" s="99">
        <f>ROUND(IF(D19="No",3%*B8),0)</f>
        <v>0</v>
      </c>
      <c r="D8" s="99">
        <f>ROUND(IF(D19="No",IF(12%*(B8)&gt;12000,12000,12%*(B8))),0)</f>
        <v>0</v>
      </c>
      <c r="E8" s="99">
        <f t="shared" si="4"/>
        <v>0</v>
      </c>
      <c r="F8" s="99"/>
      <c r="G8" s="96">
        <f t="shared" si="0"/>
        <v>0</v>
      </c>
      <c r="H8" s="99">
        <f t="shared" si="1"/>
        <v>0</v>
      </c>
      <c r="I8" s="99">
        <f t="shared" ref="I8" si="7">I7</f>
        <v>0</v>
      </c>
      <c r="J8" s="99">
        <f t="shared" si="2"/>
        <v>0</v>
      </c>
      <c r="K8" s="99"/>
      <c r="L8" s="99">
        <f t="shared" si="2"/>
        <v>0</v>
      </c>
      <c r="M8" s="96">
        <f t="shared" si="3"/>
        <v>0</v>
      </c>
    </row>
    <row r="9" spans="1:13" s="6" customFormat="1">
      <c r="A9" s="221" t="s">
        <v>275</v>
      </c>
      <c r="B9" s="99">
        <f>B8</f>
        <v>0</v>
      </c>
      <c r="C9" s="99">
        <f>ROUND(IF(D19="No",3%*B9),0)</f>
        <v>0</v>
      </c>
      <c r="D9" s="99">
        <f>ROUND(IF(D19="No",IF(12%*(B9)&gt;12000,12000,12%*(B9))),0)</f>
        <v>0</v>
      </c>
      <c r="E9" s="99">
        <f t="shared" si="4"/>
        <v>0</v>
      </c>
      <c r="F9" s="99"/>
      <c r="G9" s="96">
        <f t="shared" si="0"/>
        <v>0</v>
      </c>
      <c r="H9" s="99">
        <f t="shared" si="1"/>
        <v>0</v>
      </c>
      <c r="I9" s="99">
        <f t="shared" ref="I9" si="8">I8</f>
        <v>0</v>
      </c>
      <c r="J9" s="99">
        <f t="shared" ref="J9:L15" si="9">J8</f>
        <v>0</v>
      </c>
      <c r="K9" s="99"/>
      <c r="L9" s="99">
        <f t="shared" si="9"/>
        <v>0</v>
      </c>
      <c r="M9" s="96">
        <f t="shared" si="3"/>
        <v>0</v>
      </c>
    </row>
    <row r="10" spans="1:13" s="6" customFormat="1">
      <c r="A10" s="221" t="s">
        <v>276</v>
      </c>
      <c r="B10" s="99">
        <f>B9</f>
        <v>0</v>
      </c>
      <c r="C10" s="99">
        <f>ROUND(IF(D19="No",3%*B10),0)</f>
        <v>0</v>
      </c>
      <c r="D10" s="99">
        <f>ROUND(IF(D19="No",IF(12%*(B10)&gt;12000,12000,12%*(B10))),0)</f>
        <v>0</v>
      </c>
      <c r="E10" s="99">
        <f t="shared" si="4"/>
        <v>0</v>
      </c>
      <c r="F10" s="99"/>
      <c r="G10" s="96">
        <f t="shared" si="0"/>
        <v>0</v>
      </c>
      <c r="H10" s="99">
        <f t="shared" si="1"/>
        <v>0</v>
      </c>
      <c r="I10" s="99">
        <f t="shared" ref="I10" si="10">I9</f>
        <v>0</v>
      </c>
      <c r="J10" s="99">
        <f t="shared" si="9"/>
        <v>0</v>
      </c>
      <c r="K10" s="99"/>
      <c r="L10" s="99">
        <f t="shared" si="9"/>
        <v>0</v>
      </c>
      <c r="M10" s="96">
        <f t="shared" si="3"/>
        <v>0</v>
      </c>
    </row>
    <row r="11" spans="1:13" s="6" customFormat="1">
      <c r="A11" s="221" t="s">
        <v>277</v>
      </c>
      <c r="B11" s="99">
        <f t="shared" ref="B11:B15" si="11">B10</f>
        <v>0</v>
      </c>
      <c r="C11" s="99">
        <f>ROUND(IF(D19="No",3%*B11),0)</f>
        <v>0</v>
      </c>
      <c r="D11" s="99">
        <f>ROUND(IF(D19="No",IF(12%*(B11)&gt;12000,12000,12%*(B11))),0)</f>
        <v>0</v>
      </c>
      <c r="E11" s="99">
        <f t="shared" si="4"/>
        <v>0</v>
      </c>
      <c r="F11" s="99"/>
      <c r="G11" s="96">
        <f t="shared" si="0"/>
        <v>0</v>
      </c>
      <c r="H11" s="99">
        <f t="shared" si="1"/>
        <v>0</v>
      </c>
      <c r="I11" s="99">
        <f t="shared" ref="I11" si="12">I10</f>
        <v>0</v>
      </c>
      <c r="J11" s="99">
        <f t="shared" si="9"/>
        <v>0</v>
      </c>
      <c r="K11" s="99"/>
      <c r="L11" s="99">
        <f t="shared" si="9"/>
        <v>0</v>
      </c>
      <c r="M11" s="96">
        <f t="shared" si="3"/>
        <v>0</v>
      </c>
    </row>
    <row r="12" spans="1:13" s="6" customFormat="1">
      <c r="A12" s="221" t="s">
        <v>278</v>
      </c>
      <c r="B12" s="99">
        <f t="shared" si="11"/>
        <v>0</v>
      </c>
      <c r="C12" s="99">
        <f>ROUND(IF(D19="No",3%*B12),0)</f>
        <v>0</v>
      </c>
      <c r="D12" s="99">
        <f>ROUND(IF(D19="No",IF(12%*(B12)&gt;12000,12000,12%*(B12))),0)</f>
        <v>0</v>
      </c>
      <c r="E12" s="99">
        <f t="shared" si="4"/>
        <v>0</v>
      </c>
      <c r="F12" s="99"/>
      <c r="G12" s="96">
        <f t="shared" si="0"/>
        <v>0</v>
      </c>
      <c r="H12" s="99">
        <f t="shared" si="1"/>
        <v>0</v>
      </c>
      <c r="I12" s="99">
        <f t="shared" ref="I12" si="13">I11</f>
        <v>0</v>
      </c>
      <c r="J12" s="99">
        <f t="shared" si="9"/>
        <v>0</v>
      </c>
      <c r="K12" s="99"/>
      <c r="L12" s="99">
        <f t="shared" si="9"/>
        <v>0</v>
      </c>
      <c r="M12" s="96">
        <f t="shared" si="3"/>
        <v>0</v>
      </c>
    </row>
    <row r="13" spans="1:13" s="6" customFormat="1">
      <c r="A13" s="221" t="s">
        <v>279</v>
      </c>
      <c r="B13" s="99">
        <f t="shared" si="11"/>
        <v>0</v>
      </c>
      <c r="C13" s="99">
        <f>ROUND(IF(D19="No",3%*B13),0)</f>
        <v>0</v>
      </c>
      <c r="D13" s="99">
        <f>ROUND(IF(D19="No",IF(12%*(B13)&gt;12000,12000,12%*(B13))),0)</f>
        <v>0</v>
      </c>
      <c r="E13" s="99">
        <f t="shared" si="4"/>
        <v>0</v>
      </c>
      <c r="F13" s="99"/>
      <c r="G13" s="96">
        <f t="shared" si="0"/>
        <v>0</v>
      </c>
      <c r="H13" s="99">
        <f t="shared" si="1"/>
        <v>0</v>
      </c>
      <c r="I13" s="99">
        <f t="shared" ref="I13" si="14">I12</f>
        <v>0</v>
      </c>
      <c r="J13" s="99">
        <f t="shared" si="9"/>
        <v>0</v>
      </c>
      <c r="K13" s="99"/>
      <c r="L13" s="99">
        <f t="shared" si="9"/>
        <v>0</v>
      </c>
      <c r="M13" s="96">
        <f t="shared" si="3"/>
        <v>0</v>
      </c>
    </row>
    <row r="14" spans="1:13" s="6" customFormat="1">
      <c r="A14" s="221" t="s">
        <v>280</v>
      </c>
      <c r="B14" s="99">
        <f t="shared" si="11"/>
        <v>0</v>
      </c>
      <c r="C14" s="99">
        <f>ROUND(IF(D19="No",3%*B14),0)</f>
        <v>0</v>
      </c>
      <c r="D14" s="99">
        <f>ROUND(IF(D19="No",IF(12%*(B14)&gt;12000,12000,12%*(B14))),0)</f>
        <v>0</v>
      </c>
      <c r="E14" s="99">
        <f t="shared" si="4"/>
        <v>0</v>
      </c>
      <c r="F14" s="99"/>
      <c r="G14" s="96">
        <f t="shared" si="0"/>
        <v>0</v>
      </c>
      <c r="H14" s="99">
        <f t="shared" si="1"/>
        <v>0</v>
      </c>
      <c r="I14" s="99">
        <f t="shared" ref="I14:I15" si="15">I13</f>
        <v>0</v>
      </c>
      <c r="J14" s="99">
        <f t="shared" si="9"/>
        <v>0</v>
      </c>
      <c r="K14" s="99"/>
      <c r="L14" s="99">
        <f t="shared" si="9"/>
        <v>0</v>
      </c>
      <c r="M14" s="96">
        <f t="shared" si="3"/>
        <v>0</v>
      </c>
    </row>
    <row r="15" spans="1:13" s="6" customFormat="1">
      <c r="A15" s="221" t="s">
        <v>281</v>
      </c>
      <c r="B15" s="99">
        <f t="shared" si="11"/>
        <v>0</v>
      </c>
      <c r="C15" s="99">
        <f>ROUND(IF(D19="No",3%*B15),0)</f>
        <v>0</v>
      </c>
      <c r="D15" s="99">
        <f>ROUND(IF(D19="No",IF(12%*(B15)&gt;12000,12000,12%*(B15))),0)</f>
        <v>0</v>
      </c>
      <c r="E15" s="99">
        <f t="shared" si="4"/>
        <v>0</v>
      </c>
      <c r="F15" s="99"/>
      <c r="G15" s="96">
        <f t="shared" si="0"/>
        <v>0</v>
      </c>
      <c r="H15" s="99">
        <f t="shared" si="1"/>
        <v>0</v>
      </c>
      <c r="I15" s="99">
        <f t="shared" si="15"/>
        <v>0</v>
      </c>
      <c r="J15" s="99">
        <f t="shared" si="9"/>
        <v>0</v>
      </c>
      <c r="K15" s="99"/>
      <c r="L15" s="99">
        <f t="shared" si="9"/>
        <v>0</v>
      </c>
      <c r="M15" s="96">
        <f t="shared" si="3"/>
        <v>0</v>
      </c>
    </row>
    <row r="16" spans="1:13" s="6" customFormat="1">
      <c r="A16" s="100" t="s">
        <v>20</v>
      </c>
      <c r="B16" s="101">
        <f>SUM(B4:B15)</f>
        <v>0</v>
      </c>
      <c r="C16" s="101">
        <f t="shared" ref="C16:F16" si="16">SUM(C4:C15)</f>
        <v>0</v>
      </c>
      <c r="D16" s="101">
        <f t="shared" si="16"/>
        <v>0</v>
      </c>
      <c r="E16" s="96">
        <f t="shared" si="16"/>
        <v>0</v>
      </c>
      <c r="F16" s="96">
        <f t="shared" si="16"/>
        <v>0</v>
      </c>
      <c r="G16" s="96">
        <f t="shared" ref="G16:M16" si="17">SUM(G4:G15)</f>
        <v>0</v>
      </c>
      <c r="H16" s="96">
        <f t="shared" si="17"/>
        <v>0</v>
      </c>
      <c r="I16" s="96">
        <f t="shared" si="17"/>
        <v>0</v>
      </c>
      <c r="J16" s="96">
        <f t="shared" si="17"/>
        <v>0</v>
      </c>
      <c r="K16" s="96">
        <f t="shared" si="17"/>
        <v>0</v>
      </c>
      <c r="L16" s="96">
        <f t="shared" si="17"/>
        <v>0</v>
      </c>
      <c r="M16" s="96">
        <f t="shared" si="17"/>
        <v>0</v>
      </c>
    </row>
    <row r="17" spans="1:13" s="9" customFormat="1" ht="8.25" customHeight="1">
      <c r="A17" s="160"/>
      <c r="B17" s="161"/>
      <c r="C17" s="157"/>
      <c r="D17" s="157"/>
      <c r="E17" s="158"/>
      <c r="F17" s="158"/>
      <c r="G17" s="158"/>
      <c r="H17" s="158"/>
      <c r="I17" s="158"/>
      <c r="J17" s="158"/>
      <c r="K17" s="158"/>
      <c r="L17" s="158"/>
      <c r="M17" s="158"/>
    </row>
    <row r="18" spans="1:13" s="6" customFormat="1">
      <c r="A18" s="214"/>
      <c r="B18" s="214"/>
      <c r="C18" s="165"/>
      <c r="D18" s="157"/>
      <c r="E18" s="158"/>
      <c r="F18" s="158"/>
      <c r="G18" s="325" t="s">
        <v>30</v>
      </c>
      <c r="H18" s="325"/>
      <c r="I18" s="325"/>
      <c r="J18" s="283" t="s">
        <v>289</v>
      </c>
      <c r="K18" s="158"/>
      <c r="L18" s="158"/>
      <c r="M18" s="252"/>
    </row>
    <row r="19" spans="1:13" s="72" customFormat="1">
      <c r="A19" s="322" t="s">
        <v>187</v>
      </c>
      <c r="B19" s="323"/>
      <c r="C19" s="324"/>
      <c r="D19" s="166" t="s">
        <v>41</v>
      </c>
      <c r="E19" s="251"/>
      <c r="F19" s="156"/>
      <c r="G19" s="319" t="s">
        <v>243</v>
      </c>
      <c r="H19" s="319"/>
      <c r="I19" s="319"/>
      <c r="J19" s="257"/>
      <c r="K19" s="156"/>
      <c r="L19" s="156"/>
      <c r="M19" s="253"/>
    </row>
    <row r="20" spans="1:13" s="72" customFormat="1">
      <c r="A20" s="250"/>
      <c r="B20" s="250"/>
      <c r="C20" s="251"/>
      <c r="D20" s="251"/>
      <c r="E20" s="251"/>
      <c r="F20" s="156"/>
      <c r="G20" s="319" t="s">
        <v>244</v>
      </c>
      <c r="H20" s="320"/>
      <c r="I20" s="320"/>
      <c r="J20" s="257"/>
      <c r="K20" s="156"/>
      <c r="L20" s="156"/>
      <c r="M20" s="253"/>
    </row>
    <row r="21" spans="1:13" s="72" customFormat="1">
      <c r="A21" s="250"/>
      <c r="B21" s="250"/>
      <c r="C21" s="251"/>
      <c r="D21" s="251"/>
      <c r="E21" s="251"/>
      <c r="F21" s="156"/>
      <c r="G21" s="319" t="s">
        <v>245</v>
      </c>
      <c r="H21" s="320"/>
      <c r="I21" s="320"/>
      <c r="J21" s="257"/>
      <c r="K21" s="156"/>
      <c r="L21" s="156"/>
      <c r="M21" s="253"/>
    </row>
    <row r="22" spans="1:13" s="72" customFormat="1">
      <c r="A22" s="250"/>
      <c r="B22" s="250"/>
      <c r="C22" s="251"/>
      <c r="D22" s="251"/>
      <c r="E22" s="251"/>
      <c r="F22" s="156"/>
      <c r="G22" s="319" t="s">
        <v>246</v>
      </c>
      <c r="H22" s="320"/>
      <c r="I22" s="320"/>
      <c r="J22" s="256">
        <f>J19-J20-J21</f>
        <v>0</v>
      </c>
      <c r="K22" s="156"/>
      <c r="L22" s="156"/>
      <c r="M22" s="253"/>
    </row>
    <row r="23" spans="1:13" s="72" customFormat="1">
      <c r="A23" s="250"/>
      <c r="B23" s="250"/>
      <c r="C23" s="251"/>
      <c r="D23" s="156"/>
      <c r="E23" s="156"/>
      <c r="F23" s="156"/>
      <c r="G23" s="156"/>
      <c r="H23" s="156"/>
      <c r="I23" s="156"/>
      <c r="J23" s="156"/>
      <c r="K23" s="253"/>
      <c r="L23" s="253"/>
      <c r="M23" s="254"/>
    </row>
    <row r="24" spans="1:13" s="73" customFormat="1" ht="12.75">
      <c r="A24" s="85" t="s">
        <v>27</v>
      </c>
    </row>
    <row r="25" spans="1:13" s="74" customFormat="1">
      <c r="A25" s="315" t="s">
        <v>258</v>
      </c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</row>
    <row r="26" spans="1:13" s="73" customFormat="1">
      <c r="A26" s="316" t="s">
        <v>162</v>
      </c>
      <c r="B26" s="316"/>
      <c r="C26" s="316"/>
      <c r="D26" s="316"/>
      <c r="E26" s="316"/>
      <c r="F26" s="316"/>
      <c r="G26" s="316"/>
      <c r="H26" s="316"/>
      <c r="I26" s="316"/>
      <c r="J26" s="316"/>
      <c r="K26" s="316"/>
      <c r="L26" s="316"/>
      <c r="M26" s="316"/>
    </row>
    <row r="27" spans="1:13" s="73" customFormat="1">
      <c r="A27" s="315" t="s">
        <v>259</v>
      </c>
      <c r="B27" s="316"/>
      <c r="C27" s="316"/>
      <c r="D27" s="316"/>
      <c r="E27" s="316"/>
      <c r="F27" s="316"/>
      <c r="G27" s="316"/>
      <c r="H27" s="316"/>
      <c r="I27" s="316"/>
      <c r="J27" s="316"/>
      <c r="K27" s="316"/>
      <c r="L27" s="316"/>
      <c r="M27" s="316"/>
    </row>
    <row r="28" spans="1:13" s="73" customFormat="1">
      <c r="A28" s="315" t="s">
        <v>260</v>
      </c>
      <c r="B28" s="316"/>
      <c r="C28" s="316"/>
      <c r="D28" s="316"/>
      <c r="E28" s="316"/>
      <c r="F28" s="316"/>
      <c r="G28" s="316"/>
      <c r="H28" s="316"/>
      <c r="I28" s="316"/>
      <c r="J28" s="316"/>
      <c r="K28" s="316"/>
      <c r="L28" s="316"/>
      <c r="M28" s="316"/>
    </row>
    <row r="29" spans="1:13" s="73" customFormat="1">
      <c r="A29" s="255"/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</row>
    <row r="30" spans="1:13" s="215" customFormat="1" ht="12.75">
      <c r="A30" s="217"/>
      <c r="M30" s="267" t="s">
        <v>74</v>
      </c>
    </row>
    <row r="31" spans="1:13">
      <c r="A31" s="216"/>
    </row>
  </sheetData>
  <sheetProtection password="CB52" sheet="1" objects="1" scenarios="1"/>
  <mergeCells count="15">
    <mergeCell ref="A1:G1"/>
    <mergeCell ref="H1:M1"/>
    <mergeCell ref="A28:M28"/>
    <mergeCell ref="A27:M27"/>
    <mergeCell ref="A26:M26"/>
    <mergeCell ref="A2:B2"/>
    <mergeCell ref="G19:I19"/>
    <mergeCell ref="G20:I20"/>
    <mergeCell ref="G21:I21"/>
    <mergeCell ref="G22:I22"/>
    <mergeCell ref="L2:M2"/>
    <mergeCell ref="C2:K2"/>
    <mergeCell ref="A19:C19"/>
    <mergeCell ref="A25:M25"/>
    <mergeCell ref="G18:I18"/>
  </mergeCells>
  <dataValidations count="2">
    <dataValidation type="list" allowBlank="1" showInputMessage="1" showErrorMessage="1" sqref="D19:E19">
      <formula1>"Yes,No"</formula1>
    </dataValidation>
    <dataValidation type="list" allowBlank="1" showInputMessage="1" showErrorMessage="1" sqref="C20:C23 D20:E22">
      <formula1>$M$19:$M$23</formula1>
    </dataValidation>
  </dataValidations>
  <pageMargins left="0.41" right="0.17" top="0.44" bottom="1.18" header="0.21" footer="0.17"/>
  <pageSetup paperSize="9" orientation="landscape" r:id="rId1"/>
  <headerFooter>
    <oddFooter>&amp;C&amp;9Developed by Mr. Shaikh Rizwan, Office Assistant, A. Torab &amp; Co. (Chartered Accountants) 
Special thanks to Dr. (CA) Ayan Majumdar, Asstt. Prof., Dept. of MBA, Aliah University 
https://www.aliah.ac.in/finance-offices           tax.rizz@gmail.com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H31"/>
  <sheetViews>
    <sheetView showGridLines="0" workbookViewId="0">
      <selection activeCell="B4" sqref="B4"/>
    </sheetView>
  </sheetViews>
  <sheetFormatPr defaultColWidth="10.28515625" defaultRowHeight="15"/>
  <cols>
    <col min="1" max="8" width="16.7109375" style="1" customWidth="1"/>
    <col min="9" max="16384" width="10.28515625" style="1"/>
  </cols>
  <sheetData>
    <row r="1" spans="1:8" s="2" customFormat="1" ht="18.75">
      <c r="A1" s="313" t="s">
        <v>282</v>
      </c>
      <c r="B1" s="313"/>
      <c r="C1" s="313"/>
      <c r="D1" s="326">
        <f>Letter!E6</f>
        <v>0</v>
      </c>
      <c r="E1" s="326"/>
      <c r="F1" s="326"/>
      <c r="G1" s="326"/>
      <c r="H1" s="326"/>
    </row>
    <row r="2" spans="1:8" s="97" customFormat="1" ht="15" customHeight="1">
      <c r="A2" s="333" t="s">
        <v>256</v>
      </c>
      <c r="B2" s="334"/>
      <c r="C2" s="281"/>
      <c r="D2" s="281"/>
      <c r="E2" s="281"/>
      <c r="F2" s="281"/>
      <c r="G2" s="327" t="s">
        <v>257</v>
      </c>
      <c r="H2" s="328"/>
    </row>
    <row r="3" spans="1:8" s="98" customFormat="1" ht="48" customHeight="1">
      <c r="A3" s="141" t="s">
        <v>10</v>
      </c>
      <c r="B3" s="139" t="s">
        <v>283</v>
      </c>
      <c r="C3" s="140" t="s">
        <v>189</v>
      </c>
      <c r="D3" s="140" t="s">
        <v>13</v>
      </c>
      <c r="E3" s="139" t="s">
        <v>284</v>
      </c>
      <c r="F3" s="139" t="s">
        <v>285</v>
      </c>
      <c r="G3" s="139" t="s">
        <v>268</v>
      </c>
      <c r="H3" s="139" t="s">
        <v>286</v>
      </c>
    </row>
    <row r="4" spans="1:8" s="6" customFormat="1">
      <c r="A4" s="221" t="s">
        <v>270</v>
      </c>
      <c r="B4" s="99"/>
      <c r="C4" s="99">
        <f>ROUND(125%*B4,0)</f>
        <v>0</v>
      </c>
      <c r="D4" s="99">
        <f>IF(B4&gt;0,300,0)</f>
        <v>0</v>
      </c>
      <c r="E4" s="99">
        <f>40%*B4</f>
        <v>0</v>
      </c>
      <c r="F4" s="96">
        <f>B4+C4+D4-E4</f>
        <v>0</v>
      </c>
      <c r="G4" s="99"/>
      <c r="H4" s="96">
        <f>F4-G4</f>
        <v>0</v>
      </c>
    </row>
    <row r="5" spans="1:8" s="6" customFormat="1">
      <c r="A5" s="221" t="s">
        <v>271</v>
      </c>
      <c r="B5" s="99">
        <f>B4</f>
        <v>0</v>
      </c>
      <c r="C5" s="99">
        <f t="shared" ref="C5:C15" si="0">ROUND(125%*B5,0)</f>
        <v>0</v>
      </c>
      <c r="D5" s="99">
        <f>D4</f>
        <v>0</v>
      </c>
      <c r="E5" s="99">
        <f t="shared" ref="E5:E15" si="1">40%*B5</f>
        <v>0</v>
      </c>
      <c r="F5" s="96">
        <f t="shared" ref="F5:F15" si="2">B5+C5+D5-E5</f>
        <v>0</v>
      </c>
      <c r="G5" s="99">
        <f>G4</f>
        <v>0</v>
      </c>
      <c r="H5" s="96">
        <f t="shared" ref="H5:H15" si="3">F5-G5</f>
        <v>0</v>
      </c>
    </row>
    <row r="6" spans="1:8" s="6" customFormat="1">
      <c r="A6" s="221" t="s">
        <v>272</v>
      </c>
      <c r="B6" s="99">
        <f>B5</f>
        <v>0</v>
      </c>
      <c r="C6" s="99">
        <f t="shared" si="0"/>
        <v>0</v>
      </c>
      <c r="D6" s="99">
        <f t="shared" ref="D6:D15" si="4">D5</f>
        <v>0</v>
      </c>
      <c r="E6" s="99">
        <f t="shared" si="1"/>
        <v>0</v>
      </c>
      <c r="F6" s="96">
        <f t="shared" si="2"/>
        <v>0</v>
      </c>
      <c r="G6" s="99">
        <f t="shared" ref="G6:G15" si="5">G5</f>
        <v>0</v>
      </c>
      <c r="H6" s="96">
        <f t="shared" si="3"/>
        <v>0</v>
      </c>
    </row>
    <row r="7" spans="1:8" s="6" customFormat="1">
      <c r="A7" s="221" t="s">
        <v>273</v>
      </c>
      <c r="B7" s="99">
        <f>B6</f>
        <v>0</v>
      </c>
      <c r="C7" s="99">
        <f t="shared" si="0"/>
        <v>0</v>
      </c>
      <c r="D7" s="99">
        <f t="shared" si="4"/>
        <v>0</v>
      </c>
      <c r="E7" s="99">
        <f t="shared" si="1"/>
        <v>0</v>
      </c>
      <c r="F7" s="96">
        <f t="shared" si="2"/>
        <v>0</v>
      </c>
      <c r="G7" s="99">
        <f t="shared" si="5"/>
        <v>0</v>
      </c>
      <c r="H7" s="96">
        <f t="shared" si="3"/>
        <v>0</v>
      </c>
    </row>
    <row r="8" spans="1:8" s="6" customFormat="1">
      <c r="A8" s="221" t="s">
        <v>274</v>
      </c>
      <c r="B8" s="185">
        <f>B7+ROUND(3%*B7,-2)</f>
        <v>0</v>
      </c>
      <c r="C8" s="99">
        <f t="shared" si="0"/>
        <v>0</v>
      </c>
      <c r="D8" s="99">
        <f t="shared" si="4"/>
        <v>0</v>
      </c>
      <c r="E8" s="99">
        <f t="shared" si="1"/>
        <v>0</v>
      </c>
      <c r="F8" s="96">
        <f t="shared" si="2"/>
        <v>0</v>
      </c>
      <c r="G8" s="99">
        <f t="shared" si="5"/>
        <v>0</v>
      </c>
      <c r="H8" s="96">
        <f t="shared" si="3"/>
        <v>0</v>
      </c>
    </row>
    <row r="9" spans="1:8" s="6" customFormat="1">
      <c r="A9" s="221" t="s">
        <v>275</v>
      </c>
      <c r="B9" s="99">
        <f>B8</f>
        <v>0</v>
      </c>
      <c r="C9" s="99">
        <f t="shared" si="0"/>
        <v>0</v>
      </c>
      <c r="D9" s="99">
        <f t="shared" si="4"/>
        <v>0</v>
      </c>
      <c r="E9" s="99">
        <f t="shared" si="1"/>
        <v>0</v>
      </c>
      <c r="F9" s="96">
        <f t="shared" si="2"/>
        <v>0</v>
      </c>
      <c r="G9" s="99">
        <f t="shared" si="5"/>
        <v>0</v>
      </c>
      <c r="H9" s="96">
        <f t="shared" si="3"/>
        <v>0</v>
      </c>
    </row>
    <row r="10" spans="1:8" s="6" customFormat="1">
      <c r="A10" s="221" t="s">
        <v>276</v>
      </c>
      <c r="B10" s="99">
        <f>B9</f>
        <v>0</v>
      </c>
      <c r="C10" s="99">
        <f t="shared" si="0"/>
        <v>0</v>
      </c>
      <c r="D10" s="99">
        <f t="shared" si="4"/>
        <v>0</v>
      </c>
      <c r="E10" s="99">
        <f t="shared" si="1"/>
        <v>0</v>
      </c>
      <c r="F10" s="96">
        <f t="shared" si="2"/>
        <v>0</v>
      </c>
      <c r="G10" s="99">
        <f t="shared" si="5"/>
        <v>0</v>
      </c>
      <c r="H10" s="96">
        <f t="shared" si="3"/>
        <v>0</v>
      </c>
    </row>
    <row r="11" spans="1:8" s="6" customFormat="1">
      <c r="A11" s="221" t="s">
        <v>277</v>
      </c>
      <c r="B11" s="99">
        <f t="shared" ref="B11:B15" si="6">B10</f>
        <v>0</v>
      </c>
      <c r="C11" s="99">
        <f t="shared" si="0"/>
        <v>0</v>
      </c>
      <c r="D11" s="99">
        <f t="shared" si="4"/>
        <v>0</v>
      </c>
      <c r="E11" s="99">
        <f t="shared" si="1"/>
        <v>0</v>
      </c>
      <c r="F11" s="96">
        <f t="shared" si="2"/>
        <v>0</v>
      </c>
      <c r="G11" s="99">
        <f t="shared" si="5"/>
        <v>0</v>
      </c>
      <c r="H11" s="96">
        <f t="shared" si="3"/>
        <v>0</v>
      </c>
    </row>
    <row r="12" spans="1:8" s="6" customFormat="1">
      <c r="A12" s="221" t="s">
        <v>278</v>
      </c>
      <c r="B12" s="99">
        <f t="shared" si="6"/>
        <v>0</v>
      </c>
      <c r="C12" s="99">
        <f t="shared" si="0"/>
        <v>0</v>
      </c>
      <c r="D12" s="99">
        <f t="shared" si="4"/>
        <v>0</v>
      </c>
      <c r="E12" s="99">
        <f t="shared" si="1"/>
        <v>0</v>
      </c>
      <c r="F12" s="96">
        <f t="shared" si="2"/>
        <v>0</v>
      </c>
      <c r="G12" s="99">
        <f t="shared" si="5"/>
        <v>0</v>
      </c>
      <c r="H12" s="96">
        <f t="shared" si="3"/>
        <v>0</v>
      </c>
    </row>
    <row r="13" spans="1:8" s="6" customFormat="1">
      <c r="A13" s="221" t="s">
        <v>279</v>
      </c>
      <c r="B13" s="99">
        <f t="shared" si="6"/>
        <v>0</v>
      </c>
      <c r="C13" s="99">
        <f t="shared" si="0"/>
        <v>0</v>
      </c>
      <c r="D13" s="99">
        <f t="shared" si="4"/>
        <v>0</v>
      </c>
      <c r="E13" s="99">
        <f t="shared" si="1"/>
        <v>0</v>
      </c>
      <c r="F13" s="96">
        <f t="shared" si="2"/>
        <v>0</v>
      </c>
      <c r="G13" s="99">
        <f t="shared" si="5"/>
        <v>0</v>
      </c>
      <c r="H13" s="96">
        <f t="shared" si="3"/>
        <v>0</v>
      </c>
    </row>
    <row r="14" spans="1:8" s="6" customFormat="1">
      <c r="A14" s="221" t="s">
        <v>280</v>
      </c>
      <c r="B14" s="99">
        <f t="shared" si="6"/>
        <v>0</v>
      </c>
      <c r="C14" s="99">
        <f t="shared" si="0"/>
        <v>0</v>
      </c>
      <c r="D14" s="99">
        <f t="shared" si="4"/>
        <v>0</v>
      </c>
      <c r="E14" s="99">
        <f t="shared" si="1"/>
        <v>0</v>
      </c>
      <c r="F14" s="96">
        <f t="shared" si="2"/>
        <v>0</v>
      </c>
      <c r="G14" s="99">
        <f t="shared" si="5"/>
        <v>0</v>
      </c>
      <c r="H14" s="96">
        <f t="shared" si="3"/>
        <v>0</v>
      </c>
    </row>
    <row r="15" spans="1:8" s="6" customFormat="1">
      <c r="A15" s="221" t="s">
        <v>281</v>
      </c>
      <c r="B15" s="99">
        <f t="shared" si="6"/>
        <v>0</v>
      </c>
      <c r="C15" s="99">
        <f t="shared" si="0"/>
        <v>0</v>
      </c>
      <c r="D15" s="99">
        <f t="shared" si="4"/>
        <v>0</v>
      </c>
      <c r="E15" s="99">
        <f t="shared" si="1"/>
        <v>0</v>
      </c>
      <c r="F15" s="96">
        <f t="shared" si="2"/>
        <v>0</v>
      </c>
      <c r="G15" s="99">
        <f t="shared" si="5"/>
        <v>0</v>
      </c>
      <c r="H15" s="96">
        <f t="shared" si="3"/>
        <v>0</v>
      </c>
    </row>
    <row r="16" spans="1:8" s="6" customFormat="1">
      <c r="A16" s="100" t="s">
        <v>20</v>
      </c>
      <c r="B16" s="101">
        <f>SUM(B4:B15)</f>
        <v>0</v>
      </c>
      <c r="C16" s="101">
        <f t="shared" ref="C16:H16" si="7">SUM(C4:C15)</f>
        <v>0</v>
      </c>
      <c r="D16" s="96">
        <f t="shared" si="7"/>
        <v>0</v>
      </c>
      <c r="E16" s="96">
        <f t="shared" si="7"/>
        <v>0</v>
      </c>
      <c r="F16" s="96">
        <f t="shared" si="7"/>
        <v>0</v>
      </c>
      <c r="G16" s="96">
        <f t="shared" si="7"/>
        <v>0</v>
      </c>
      <c r="H16" s="96">
        <f t="shared" si="7"/>
        <v>0</v>
      </c>
    </row>
    <row r="17" spans="1:8" s="9" customFormat="1" ht="8.25" customHeight="1">
      <c r="A17" s="160"/>
      <c r="B17" s="161"/>
      <c r="C17" s="157"/>
      <c r="D17" s="158"/>
      <c r="E17" s="158"/>
      <c r="F17" s="158"/>
      <c r="G17" s="158"/>
      <c r="H17" s="158"/>
    </row>
    <row r="18" spans="1:8" s="6" customFormat="1">
      <c r="A18" s="325" t="s">
        <v>30</v>
      </c>
      <c r="B18" s="325"/>
      <c r="C18" s="283" t="s">
        <v>289</v>
      </c>
      <c r="D18" s="158"/>
      <c r="E18" s="325" t="s">
        <v>30</v>
      </c>
      <c r="F18" s="325"/>
      <c r="G18" s="283" t="s">
        <v>289</v>
      </c>
      <c r="H18" s="158"/>
    </row>
    <row r="19" spans="1:8" s="72" customFormat="1">
      <c r="A19" s="329" t="s">
        <v>288</v>
      </c>
      <c r="B19" s="330"/>
      <c r="C19" s="284"/>
      <c r="D19" s="156"/>
      <c r="E19" s="335" t="s">
        <v>287</v>
      </c>
      <c r="F19" s="335"/>
      <c r="G19" s="286"/>
    </row>
    <row r="20" spans="1:8" s="72" customFormat="1">
      <c r="A20" s="332" t="s">
        <v>245</v>
      </c>
      <c r="B20" s="331"/>
      <c r="C20" s="284"/>
      <c r="D20" s="156"/>
      <c r="E20" s="282"/>
      <c r="F20" s="253"/>
    </row>
    <row r="21" spans="1:8" s="72" customFormat="1">
      <c r="A21" s="329" t="s">
        <v>290</v>
      </c>
      <c r="B21" s="331"/>
      <c r="C21" s="285">
        <f>C19-C20</f>
        <v>0</v>
      </c>
      <c r="D21" s="156"/>
      <c r="E21" s="282"/>
      <c r="F21" s="253"/>
    </row>
    <row r="22" spans="1:8" s="72" customFormat="1">
      <c r="A22" s="250"/>
      <c r="B22" s="250"/>
      <c r="C22" s="251"/>
      <c r="D22" s="156"/>
      <c r="E22" s="282"/>
      <c r="F22" s="282"/>
      <c r="G22" s="282"/>
      <c r="H22" s="282"/>
    </row>
    <row r="23" spans="1:8" s="73" customFormat="1" ht="12.75">
      <c r="A23" s="85" t="s">
        <v>27</v>
      </c>
    </row>
    <row r="24" spans="1:8" s="74" customFormat="1">
      <c r="A24" s="315" t="s">
        <v>258</v>
      </c>
      <c r="B24" s="315"/>
      <c r="C24" s="315"/>
      <c r="D24" s="315"/>
      <c r="E24" s="315"/>
      <c r="F24" s="315"/>
      <c r="G24" s="315"/>
      <c r="H24" s="315"/>
    </row>
    <row r="25" spans="1:8" s="73" customFormat="1">
      <c r="A25" s="273"/>
      <c r="B25" s="274"/>
      <c r="C25" s="274"/>
      <c r="D25" s="274"/>
      <c r="E25" s="274"/>
      <c r="F25" s="274"/>
      <c r="G25" s="274"/>
      <c r="H25" s="274"/>
    </row>
    <row r="26" spans="1:8" s="215" customFormat="1" ht="12">
      <c r="A26" s="217"/>
    </row>
    <row r="27" spans="1:8">
      <c r="A27" s="216"/>
    </row>
    <row r="31" spans="1:8">
      <c r="H31" s="275" t="s">
        <v>291</v>
      </c>
    </row>
  </sheetData>
  <sheetProtection password="CB52" sheet="1" objects="1" scenarios="1"/>
  <mergeCells count="11">
    <mergeCell ref="A1:C1"/>
    <mergeCell ref="D1:H1"/>
    <mergeCell ref="G2:H2"/>
    <mergeCell ref="A19:B19"/>
    <mergeCell ref="A24:H24"/>
    <mergeCell ref="A21:B21"/>
    <mergeCell ref="A20:B20"/>
    <mergeCell ref="A2:B2"/>
    <mergeCell ref="E19:F19"/>
    <mergeCell ref="E18:F18"/>
    <mergeCell ref="A18:B18"/>
  </mergeCells>
  <pageMargins left="0.41" right="0.17" top="0.44" bottom="1.18" header="0.21" footer="0.17"/>
  <pageSetup paperSize="9" orientation="landscape" r:id="rId1"/>
  <headerFooter>
    <oddFooter>&amp;C&amp;9Developed by Mr. Shaikh Rizwan, Office Assistant, A. Torab &amp; Co. (Chartered Accountants) 
Special thanks to Dr. (CA) Ayan Majumdar, Asstt. Prof., Dept. of MBA, Aliah University 
https://www.aliah.ac.in/finance-offices           tax.rizz@gmail.com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43"/>
  <sheetViews>
    <sheetView showGridLines="0" workbookViewId="0">
      <selection activeCell="N9" sqref="N9:P9"/>
    </sheetView>
  </sheetViews>
  <sheetFormatPr defaultColWidth="4.5703125" defaultRowHeight="15"/>
  <cols>
    <col min="1" max="1" width="2.5703125" customWidth="1"/>
    <col min="2" max="2" width="9.7109375" customWidth="1"/>
    <col min="10" max="10" width="8.5703125" customWidth="1"/>
    <col min="19" max="19" width="2.140625" customWidth="1"/>
    <col min="20" max="20" width="7" hidden="1" customWidth="1"/>
    <col min="21" max="21" width="2.140625" hidden="1" customWidth="1"/>
    <col min="22" max="22" width="8.5703125" hidden="1" customWidth="1"/>
  </cols>
  <sheetData>
    <row r="1" spans="1:20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70">
        <f>Letter!E6</f>
        <v>0</v>
      </c>
      <c r="O1" s="370"/>
      <c r="P1" s="370"/>
      <c r="Q1" s="370"/>
      <c r="R1" s="370"/>
      <c r="S1" s="370"/>
      <c r="T1" s="184"/>
    </row>
    <row r="2" spans="1:20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</row>
    <row r="3" spans="1:20" ht="18.75">
      <c r="B3" s="424" t="s">
        <v>214</v>
      </c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424"/>
    </row>
    <row r="5" spans="1:20">
      <c r="B5" s="377" t="s">
        <v>195</v>
      </c>
      <c r="C5" s="377" t="s">
        <v>59</v>
      </c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84" t="s">
        <v>197</v>
      </c>
      <c r="O5" s="377"/>
      <c r="P5" s="377"/>
      <c r="Q5" s="384" t="s">
        <v>212</v>
      </c>
      <c r="R5" s="377"/>
      <c r="S5" s="377"/>
    </row>
    <row r="6" spans="1:20" ht="15" customHeight="1">
      <c r="B6" s="377"/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377"/>
      <c r="R6" s="377"/>
      <c r="S6" s="377"/>
    </row>
    <row r="7" spans="1:20" ht="14.45" customHeight="1">
      <c r="B7" s="376" t="s">
        <v>191</v>
      </c>
      <c r="C7" s="380" t="s">
        <v>88</v>
      </c>
      <c r="D7" s="380"/>
      <c r="E7" s="380"/>
      <c r="F7" s="380"/>
      <c r="G7" s="380"/>
      <c r="H7" s="380"/>
      <c r="I7" s="380"/>
      <c r="J7" s="380"/>
      <c r="K7" s="380"/>
      <c r="L7" s="380"/>
      <c r="M7" s="380"/>
      <c r="N7" s="375">
        <f>Salary!I16+Salary!J20</f>
        <v>0</v>
      </c>
      <c r="O7" s="375"/>
      <c r="P7" s="375"/>
      <c r="Q7" s="385"/>
      <c r="R7" s="386"/>
      <c r="S7" s="387"/>
    </row>
    <row r="8" spans="1:20">
      <c r="B8" s="376"/>
      <c r="C8" s="378" t="s">
        <v>113</v>
      </c>
      <c r="D8" s="379"/>
      <c r="E8" s="379"/>
      <c r="F8" s="379"/>
      <c r="G8" s="379"/>
      <c r="H8" s="379"/>
      <c r="I8" s="379"/>
      <c r="J8" s="379"/>
      <c r="K8" s="379"/>
      <c r="L8" s="379"/>
      <c r="M8" s="379"/>
      <c r="N8" s="375">
        <f>'Form 12B'!K22</f>
        <v>0</v>
      </c>
      <c r="O8" s="375"/>
      <c r="P8" s="375"/>
      <c r="Q8" s="371"/>
      <c r="R8" s="372"/>
      <c r="S8" s="373"/>
    </row>
    <row r="9" spans="1:20">
      <c r="B9" s="376"/>
      <c r="C9" s="378" t="s">
        <v>192</v>
      </c>
      <c r="D9" s="379"/>
      <c r="E9" s="379"/>
      <c r="F9" s="379"/>
      <c r="G9" s="379"/>
      <c r="H9" s="379"/>
      <c r="I9" s="379"/>
      <c r="J9" s="379"/>
      <c r="K9" s="379"/>
      <c r="L9" s="379"/>
      <c r="M9" s="379"/>
      <c r="N9" s="374"/>
      <c r="O9" s="374"/>
      <c r="P9" s="374"/>
      <c r="Q9" s="371"/>
      <c r="R9" s="372"/>
      <c r="S9" s="373"/>
    </row>
    <row r="10" spans="1:20">
      <c r="B10" s="376"/>
      <c r="C10" s="378" t="s">
        <v>16</v>
      </c>
      <c r="D10" s="379"/>
      <c r="E10" s="379"/>
      <c r="F10" s="379"/>
      <c r="G10" s="379"/>
      <c r="H10" s="379"/>
      <c r="I10" s="379"/>
      <c r="J10" s="379"/>
      <c r="K10" s="379"/>
      <c r="L10" s="379"/>
      <c r="M10" s="379"/>
      <c r="N10" s="375">
        <f>Salary!J16+'Form 12B'!L22</f>
        <v>0</v>
      </c>
      <c r="O10" s="375"/>
      <c r="P10" s="375"/>
      <c r="Q10" s="371"/>
      <c r="R10" s="372"/>
      <c r="S10" s="373"/>
    </row>
    <row r="11" spans="1:20">
      <c r="B11" s="376"/>
      <c r="C11" s="378" t="s">
        <v>194</v>
      </c>
      <c r="D11" s="379"/>
      <c r="E11" s="379"/>
      <c r="F11" s="379"/>
      <c r="G11" s="379"/>
      <c r="H11" s="379"/>
      <c r="I11" s="379"/>
      <c r="J11" s="379"/>
      <c r="K11" s="379"/>
      <c r="L11" s="379"/>
      <c r="M11" s="379"/>
      <c r="N11" s="374"/>
      <c r="O11" s="374"/>
      <c r="P11" s="374"/>
      <c r="Q11" s="371"/>
      <c r="R11" s="372"/>
      <c r="S11" s="373"/>
    </row>
    <row r="12" spans="1:20">
      <c r="B12" s="376"/>
      <c r="C12" s="378" t="s">
        <v>193</v>
      </c>
      <c r="D12" s="379"/>
      <c r="E12" s="379"/>
      <c r="F12" s="379"/>
      <c r="G12" s="379"/>
      <c r="H12" s="379"/>
      <c r="I12" s="379"/>
      <c r="J12" s="379"/>
      <c r="K12" s="379"/>
      <c r="L12" s="379"/>
      <c r="M12" s="379"/>
      <c r="N12" s="374"/>
      <c r="O12" s="374"/>
      <c r="P12" s="374"/>
      <c r="Q12" s="371"/>
      <c r="R12" s="372"/>
      <c r="S12" s="373"/>
    </row>
    <row r="13" spans="1:20">
      <c r="B13" s="376"/>
      <c r="C13" s="378" t="s">
        <v>196</v>
      </c>
      <c r="D13" s="379"/>
      <c r="E13" s="379"/>
      <c r="F13" s="379"/>
      <c r="G13" s="379"/>
      <c r="H13" s="379"/>
      <c r="I13" s="379"/>
      <c r="J13" s="379"/>
      <c r="K13" s="379"/>
      <c r="L13" s="379"/>
      <c r="M13" s="379"/>
      <c r="N13" s="374"/>
      <c r="O13" s="374"/>
      <c r="P13" s="374"/>
      <c r="Q13" s="371"/>
      <c r="R13" s="372"/>
      <c r="S13" s="373"/>
    </row>
    <row r="14" spans="1:20" ht="14.45" customHeight="1">
      <c r="B14" s="376"/>
      <c r="C14" s="378" t="s">
        <v>3</v>
      </c>
      <c r="D14" s="379"/>
      <c r="E14" s="379"/>
      <c r="F14" s="379"/>
      <c r="G14" s="379"/>
      <c r="H14" s="379"/>
      <c r="I14" s="379"/>
      <c r="J14" s="379"/>
      <c r="K14" s="379"/>
      <c r="L14" s="379"/>
      <c r="M14" s="379"/>
      <c r="N14" s="374"/>
      <c r="O14" s="374"/>
      <c r="P14" s="374"/>
      <c r="Q14" s="371"/>
      <c r="R14" s="372"/>
      <c r="S14" s="373"/>
    </row>
    <row r="15" spans="1:20">
      <c r="B15" s="376"/>
      <c r="C15" s="382"/>
      <c r="D15" s="383"/>
      <c r="E15" s="383"/>
      <c r="F15" s="383"/>
      <c r="G15" s="383"/>
      <c r="H15" s="383"/>
      <c r="I15" s="383"/>
      <c r="J15" s="383"/>
      <c r="K15" s="383"/>
      <c r="L15" s="383"/>
      <c r="M15" s="383"/>
      <c r="N15" s="374"/>
      <c r="O15" s="374"/>
      <c r="P15" s="374"/>
      <c r="Q15" s="371"/>
      <c r="R15" s="372"/>
      <c r="S15" s="373"/>
    </row>
    <row r="16" spans="1:20">
      <c r="B16" s="376"/>
      <c r="C16" s="382"/>
      <c r="D16" s="383"/>
      <c r="E16" s="383"/>
      <c r="F16" s="383"/>
      <c r="G16" s="383"/>
      <c r="H16" s="383"/>
      <c r="I16" s="383"/>
      <c r="J16" s="383"/>
      <c r="K16" s="383"/>
      <c r="L16" s="383"/>
      <c r="M16" s="383"/>
      <c r="N16" s="374"/>
      <c r="O16" s="374"/>
      <c r="P16" s="374"/>
      <c r="Q16" s="371"/>
      <c r="R16" s="372"/>
      <c r="S16" s="373"/>
    </row>
    <row r="17" spans="2:22">
      <c r="B17" s="376"/>
      <c r="C17" s="382"/>
      <c r="D17" s="383"/>
      <c r="E17" s="383"/>
      <c r="F17" s="383"/>
      <c r="G17" s="383"/>
      <c r="H17" s="383"/>
      <c r="I17" s="383"/>
      <c r="J17" s="383"/>
      <c r="K17" s="383"/>
      <c r="L17" s="383"/>
      <c r="M17" s="383"/>
      <c r="N17" s="374"/>
      <c r="O17" s="374"/>
      <c r="P17" s="374"/>
      <c r="Q17" s="395"/>
      <c r="R17" s="396"/>
      <c r="S17" s="397"/>
    </row>
    <row r="18" spans="2:22">
      <c r="B18" s="376"/>
      <c r="C18" s="381" t="s">
        <v>199</v>
      </c>
      <c r="D18" s="381"/>
      <c r="E18" s="381"/>
      <c r="F18" s="381"/>
      <c r="G18" s="381"/>
      <c r="H18" s="381"/>
      <c r="I18" s="381"/>
      <c r="J18" s="381"/>
      <c r="K18" s="381"/>
      <c r="L18" s="381"/>
      <c r="M18" s="381"/>
      <c r="N18" s="391">
        <f>SUM(N7:P17)</f>
        <v>0</v>
      </c>
      <c r="O18" s="391"/>
      <c r="P18" s="391"/>
      <c r="Q18" s="401">
        <f>IF(N18&gt;150000,150000,N18)</f>
        <v>0</v>
      </c>
      <c r="R18" s="401"/>
      <c r="S18" s="401"/>
    </row>
    <row r="19" spans="2:22" ht="54.6" customHeight="1">
      <c r="B19" s="336" t="s">
        <v>198</v>
      </c>
      <c r="C19" s="402" t="s">
        <v>30</v>
      </c>
      <c r="D19" s="402"/>
      <c r="E19" s="402"/>
      <c r="F19" s="402"/>
      <c r="G19" s="402"/>
      <c r="H19" s="402"/>
      <c r="I19" s="402"/>
      <c r="J19" s="402"/>
      <c r="K19" s="412" t="s">
        <v>28</v>
      </c>
      <c r="L19" s="413"/>
      <c r="M19" s="414"/>
      <c r="N19" s="412" t="s">
        <v>31</v>
      </c>
      <c r="O19" s="413"/>
      <c r="P19" s="414"/>
      <c r="Q19" s="363"/>
      <c r="R19" s="364"/>
      <c r="S19" s="365"/>
    </row>
    <row r="20" spans="2:22" ht="43.5" customHeight="1">
      <c r="B20" s="337"/>
      <c r="C20" s="403" t="s">
        <v>229</v>
      </c>
      <c r="D20" s="404"/>
      <c r="E20" s="404"/>
      <c r="F20" s="404"/>
      <c r="G20" s="404"/>
      <c r="H20" s="404"/>
      <c r="I20" s="404"/>
      <c r="J20" s="405"/>
      <c r="K20" s="348"/>
      <c r="L20" s="349"/>
      <c r="M20" s="350"/>
      <c r="N20" s="348"/>
      <c r="O20" s="349"/>
      <c r="P20" s="350"/>
      <c r="Q20" s="366">
        <f>IF(SUM(K21:P21)&gt;50000,50000,SUM(K21:P21))</f>
        <v>0</v>
      </c>
      <c r="R20" s="367"/>
      <c r="S20" s="368"/>
    </row>
    <row r="21" spans="2:22" ht="14.45" hidden="1" customHeight="1">
      <c r="B21" s="337"/>
      <c r="C21" s="186"/>
      <c r="D21" s="187"/>
      <c r="E21" s="187"/>
      <c r="F21" s="187"/>
      <c r="G21" s="187"/>
      <c r="H21" s="187"/>
      <c r="I21" s="187"/>
      <c r="J21" s="188"/>
      <c r="K21" s="342">
        <f>IF(K20&gt;25000,25000,K20)</f>
        <v>0</v>
      </c>
      <c r="L21" s="343"/>
      <c r="M21" s="344"/>
      <c r="N21" s="342">
        <f>IF(N20&gt;25000,25000,N20)</f>
        <v>0</v>
      </c>
      <c r="O21" s="343"/>
      <c r="P21" s="344"/>
      <c r="Q21" s="234"/>
      <c r="R21" s="235"/>
      <c r="S21" s="236"/>
    </row>
    <row r="22" spans="2:22" ht="44.25" customHeight="1">
      <c r="B22" s="337"/>
      <c r="C22" s="406" t="s">
        <v>29</v>
      </c>
      <c r="D22" s="407"/>
      <c r="E22" s="407"/>
      <c r="F22" s="407"/>
      <c r="G22" s="407"/>
      <c r="H22" s="407"/>
      <c r="I22" s="407"/>
      <c r="J22" s="408"/>
      <c r="K22" s="351"/>
      <c r="L22" s="352"/>
      <c r="M22" s="353"/>
      <c r="N22" s="351"/>
      <c r="O22" s="352"/>
      <c r="P22" s="353"/>
      <c r="Q22" s="366">
        <f>IF(SUM(K23:N23)&gt;100000,100000,SUM(K23:N23))</f>
        <v>0</v>
      </c>
      <c r="R22" s="367"/>
      <c r="S22" s="368"/>
    </row>
    <row r="23" spans="2:22" ht="14.45" hidden="1" customHeight="1">
      <c r="B23" s="337"/>
      <c r="C23" s="189"/>
      <c r="D23" s="190"/>
      <c r="E23" s="190"/>
      <c r="F23" s="190"/>
      <c r="G23" s="190"/>
      <c r="H23" s="190"/>
      <c r="I23" s="190"/>
      <c r="J23" s="191"/>
      <c r="K23" s="345">
        <f>IF(K22&gt;50000,50000,K22)</f>
        <v>0</v>
      </c>
      <c r="L23" s="346"/>
      <c r="M23" s="347"/>
      <c r="N23" s="345">
        <f>IF(N22&gt;50000,50000,N22)</f>
        <v>0</v>
      </c>
      <c r="O23" s="346"/>
      <c r="P23" s="347"/>
      <c r="Q23" s="237"/>
      <c r="R23" s="238"/>
      <c r="S23" s="239"/>
    </row>
    <row r="24" spans="2:22">
      <c r="B24" s="338"/>
      <c r="C24" s="409" t="s">
        <v>199</v>
      </c>
      <c r="D24" s="410"/>
      <c r="E24" s="410"/>
      <c r="F24" s="410"/>
      <c r="G24" s="410"/>
      <c r="H24" s="410"/>
      <c r="I24" s="410"/>
      <c r="J24" s="410"/>
      <c r="K24" s="410"/>
      <c r="L24" s="410"/>
      <c r="M24" s="410"/>
      <c r="N24" s="410"/>
      <c r="O24" s="410"/>
      <c r="P24" s="411"/>
      <c r="Q24" s="398">
        <f>IF(SUM(Q20:Q22)&gt;100000,100000,SUM(Q20:Q22))</f>
        <v>0</v>
      </c>
      <c r="R24" s="399"/>
      <c r="S24" s="400"/>
    </row>
    <row r="25" spans="2:22">
      <c r="B25" s="427" t="s">
        <v>201</v>
      </c>
      <c r="C25" s="429" t="s">
        <v>228</v>
      </c>
      <c r="D25" s="430"/>
      <c r="E25" s="430"/>
      <c r="F25" s="430"/>
      <c r="G25" s="430"/>
      <c r="H25" s="430"/>
      <c r="I25" s="430"/>
      <c r="J25" s="430"/>
      <c r="K25" s="430"/>
      <c r="L25" s="430"/>
      <c r="M25" s="431"/>
      <c r="N25" s="435" t="s">
        <v>200</v>
      </c>
      <c r="O25" s="436"/>
      <c r="P25" s="436"/>
      <c r="Q25" s="354">
        <f>IF(N25="Over 40%",75000,IF(N25="Over 80%",125000,0))</f>
        <v>0</v>
      </c>
      <c r="R25" s="355"/>
      <c r="S25" s="356"/>
    </row>
    <row r="26" spans="2:22">
      <c r="B26" s="428"/>
      <c r="C26" s="432" t="s">
        <v>6</v>
      </c>
      <c r="D26" s="433"/>
      <c r="E26" s="433"/>
      <c r="F26" s="433"/>
      <c r="G26" s="433"/>
      <c r="H26" s="433"/>
      <c r="I26" s="433"/>
      <c r="J26" s="433"/>
      <c r="K26" s="433"/>
      <c r="L26" s="433"/>
      <c r="M26" s="434"/>
      <c r="N26" s="437"/>
      <c r="O26" s="438"/>
      <c r="P26" s="438"/>
      <c r="Q26" s="357"/>
      <c r="R26" s="358"/>
      <c r="S26" s="359"/>
    </row>
    <row r="27" spans="2:22">
      <c r="B27" s="240" t="s">
        <v>204</v>
      </c>
      <c r="C27" s="340" t="s">
        <v>224</v>
      </c>
      <c r="D27" s="389"/>
      <c r="E27" s="389"/>
      <c r="F27" s="389"/>
      <c r="G27" s="389"/>
      <c r="H27" s="389"/>
      <c r="I27" s="389"/>
      <c r="J27" s="389"/>
      <c r="K27" s="389"/>
      <c r="L27" s="389"/>
      <c r="M27" s="390"/>
      <c r="N27" s="360"/>
      <c r="O27" s="361"/>
      <c r="P27" s="362"/>
      <c r="Q27" s="392">
        <f>IF(N27&gt;40000,40000,N27)</f>
        <v>0</v>
      </c>
      <c r="R27" s="393"/>
      <c r="S27" s="394"/>
    </row>
    <row r="28" spans="2:22">
      <c r="B28" s="240" t="s">
        <v>206</v>
      </c>
      <c r="C28" s="340" t="s">
        <v>205</v>
      </c>
      <c r="D28" s="389"/>
      <c r="E28" s="389"/>
      <c r="F28" s="389"/>
      <c r="G28" s="389"/>
      <c r="H28" s="389"/>
      <c r="I28" s="389"/>
      <c r="J28" s="389"/>
      <c r="K28" s="389"/>
      <c r="L28" s="389"/>
      <c r="M28" s="390"/>
      <c r="N28" s="360"/>
      <c r="O28" s="361"/>
      <c r="P28" s="362"/>
      <c r="Q28" s="392">
        <f>IF(N28&gt;50000,50000,N28)</f>
        <v>0</v>
      </c>
      <c r="R28" s="393"/>
      <c r="S28" s="394"/>
    </row>
    <row r="29" spans="2:22" ht="15.75">
      <c r="B29" s="240" t="s">
        <v>207</v>
      </c>
      <c r="C29" s="388" t="s">
        <v>223</v>
      </c>
      <c r="D29" s="389"/>
      <c r="E29" s="389"/>
      <c r="F29" s="389"/>
      <c r="G29" s="389"/>
      <c r="H29" s="389"/>
      <c r="I29" s="389"/>
      <c r="J29" s="389"/>
      <c r="K29" s="389"/>
      <c r="L29" s="389"/>
      <c r="M29" s="390"/>
      <c r="N29" s="426"/>
      <c r="O29" s="426"/>
      <c r="P29" s="426"/>
      <c r="Q29" s="425">
        <f>IF(T29&gt;50000,50000,T29)</f>
        <v>0</v>
      </c>
      <c r="R29" s="425"/>
      <c r="S29" s="425"/>
      <c r="T29">
        <f>IF('IT Computation Form'!I25=200000,N29,0)</f>
        <v>0</v>
      </c>
      <c r="V29" t="b">
        <f>IF('IT Computation Form'!H42="2016-17",'Chapter VI'!Q29,IF('IT Computation Form'!H42="2019-20",'Chapter VI'!Q30,IF('IT Computation Form'!H42="NA",0)))</f>
        <v>0</v>
      </c>
    </row>
    <row r="30" spans="2:22">
      <c r="B30" s="240" t="s">
        <v>208</v>
      </c>
      <c r="C30" s="388" t="s">
        <v>213</v>
      </c>
      <c r="D30" s="389"/>
      <c r="E30" s="389"/>
      <c r="F30" s="389"/>
      <c r="G30" s="389"/>
      <c r="H30" s="389"/>
      <c r="I30" s="389"/>
      <c r="J30" s="389"/>
      <c r="K30" s="389"/>
      <c r="L30" s="389"/>
      <c r="M30" s="390"/>
      <c r="N30" s="426"/>
      <c r="O30" s="426"/>
      <c r="P30" s="426"/>
      <c r="Q30" s="425">
        <f>IF(T30&gt;150000,150000,T30)</f>
        <v>0</v>
      </c>
      <c r="R30" s="425"/>
      <c r="S30" s="425"/>
      <c r="T30">
        <f>IF('IT Computation Form'!I25=200000,N30,0)</f>
        <v>0</v>
      </c>
    </row>
    <row r="31" spans="2:22">
      <c r="B31" s="240" t="s">
        <v>209</v>
      </c>
      <c r="C31" s="339" t="s">
        <v>225</v>
      </c>
      <c r="D31" s="340"/>
      <c r="E31" s="340"/>
      <c r="F31" s="340"/>
      <c r="G31" s="340"/>
      <c r="H31" s="340"/>
      <c r="I31" s="340"/>
      <c r="J31" s="340"/>
      <c r="K31" s="340"/>
      <c r="L31" s="340"/>
      <c r="M31" s="340"/>
      <c r="N31" s="340"/>
      <c r="O31" s="340"/>
      <c r="P31" s="341"/>
      <c r="Q31" s="425">
        <f>IF('IT Computation Form'!G7&lt;60,IF('IT Computation Form'!H26&gt;10000,10000,'IT Computation Form'!H26),0)</f>
        <v>0</v>
      </c>
      <c r="R31" s="425"/>
      <c r="S31" s="425"/>
    </row>
    <row r="32" spans="2:22">
      <c r="B32" s="240" t="s">
        <v>210</v>
      </c>
      <c r="C32" s="339" t="s">
        <v>226</v>
      </c>
      <c r="D32" s="340"/>
      <c r="E32" s="340"/>
      <c r="F32" s="340"/>
      <c r="G32" s="340"/>
      <c r="H32" s="340"/>
      <c r="I32" s="340"/>
      <c r="J32" s="340"/>
      <c r="K32" s="340"/>
      <c r="L32" s="340"/>
      <c r="M32" s="340"/>
      <c r="N32" s="340"/>
      <c r="O32" s="340"/>
      <c r="P32" s="341"/>
      <c r="Q32" s="425">
        <f>IF('IT Computation Form'!G7&gt;59,IF('IT Computation Form'!H26&gt;50000,50000,'IT Computation Form'!H26),0)</f>
        <v>0</v>
      </c>
      <c r="R32" s="425"/>
      <c r="S32" s="425"/>
    </row>
    <row r="33" spans="1:23">
      <c r="B33" s="422" t="s">
        <v>203</v>
      </c>
      <c r="C33" s="419" t="s">
        <v>239</v>
      </c>
      <c r="D33" s="420"/>
      <c r="E33" s="420"/>
      <c r="F33" s="420"/>
      <c r="G33" s="420"/>
      <c r="H33" s="420"/>
      <c r="I33" s="420"/>
      <c r="J33" s="420"/>
      <c r="K33" s="420"/>
      <c r="L33" s="420"/>
      <c r="M33" s="420"/>
      <c r="N33" s="420"/>
      <c r="O33" s="420"/>
      <c r="P33" s="421"/>
      <c r="Q33" s="425">
        <f>Salary!K16</f>
        <v>0</v>
      </c>
      <c r="R33" s="425"/>
      <c r="S33" s="425"/>
    </row>
    <row r="34" spans="1:23">
      <c r="B34" s="423"/>
      <c r="C34" s="340" t="s">
        <v>227</v>
      </c>
      <c r="D34" s="340"/>
      <c r="E34" s="340"/>
      <c r="F34" s="340"/>
      <c r="G34" s="340"/>
      <c r="H34" s="340"/>
      <c r="I34" s="340"/>
      <c r="J34" s="340"/>
      <c r="K34" s="340"/>
      <c r="L34" s="340"/>
      <c r="M34" s="340"/>
      <c r="N34" s="340"/>
      <c r="O34" s="340"/>
      <c r="P34" s="341"/>
      <c r="Q34" s="418"/>
      <c r="R34" s="418"/>
      <c r="S34" s="418"/>
    </row>
    <row r="35" spans="1:23">
      <c r="B35" s="241"/>
      <c r="C35" s="419"/>
      <c r="D35" s="420"/>
      <c r="E35" s="420"/>
      <c r="F35" s="420"/>
      <c r="G35" s="420"/>
      <c r="H35" s="420"/>
      <c r="I35" s="420"/>
      <c r="J35" s="420"/>
      <c r="K35" s="420"/>
      <c r="L35" s="420"/>
      <c r="M35" s="420"/>
      <c r="N35" s="420"/>
      <c r="O35" s="420"/>
      <c r="P35" s="421"/>
      <c r="Q35" s="418"/>
      <c r="R35" s="418"/>
      <c r="S35" s="418"/>
    </row>
    <row r="36" spans="1:23">
      <c r="B36" s="417" t="s">
        <v>211</v>
      </c>
      <c r="C36" s="417"/>
      <c r="D36" s="417"/>
      <c r="E36" s="417"/>
      <c r="F36" s="417"/>
      <c r="G36" s="417"/>
      <c r="H36" s="417"/>
      <c r="I36" s="417"/>
      <c r="J36" s="417"/>
      <c r="K36" s="417"/>
      <c r="L36" s="417"/>
      <c r="M36" s="417"/>
      <c r="N36" s="417"/>
      <c r="O36" s="417"/>
      <c r="P36" s="417"/>
      <c r="Q36" s="415">
        <f>Q18+Q24+SUM(Q25:S35)-Q29-Q30+V29</f>
        <v>0</v>
      </c>
      <c r="R36" s="416"/>
      <c r="S36" s="416"/>
    </row>
    <row r="37" spans="1:23" s="114" customFormat="1">
      <c r="A37" s="605"/>
      <c r="B37" s="603"/>
      <c r="C37" s="603"/>
      <c r="D37" s="603"/>
      <c r="E37" s="603"/>
      <c r="F37" s="603"/>
      <c r="G37" s="603"/>
      <c r="H37" s="603"/>
      <c r="I37" s="603"/>
      <c r="J37" s="603"/>
      <c r="K37" s="603"/>
      <c r="L37" s="603"/>
      <c r="M37" s="603"/>
      <c r="N37" s="603"/>
      <c r="O37" s="603"/>
      <c r="P37" s="603"/>
      <c r="Q37" s="232"/>
      <c r="R37" s="233"/>
      <c r="S37" s="233"/>
      <c r="T37" s="605"/>
      <c r="U37" s="605"/>
      <c r="V37" s="605"/>
      <c r="W37" s="605"/>
    </row>
    <row r="38" spans="1:23" s="114" customFormat="1">
      <c r="A38" s="605"/>
      <c r="B38" s="604" t="s">
        <v>307</v>
      </c>
      <c r="C38" s="604"/>
      <c r="D38" s="604"/>
      <c r="E38" s="604"/>
      <c r="F38" s="604"/>
      <c r="G38" s="604"/>
      <c r="H38" s="604"/>
      <c r="I38" s="604"/>
      <c r="J38" s="604"/>
      <c r="K38" s="604"/>
      <c r="L38" s="604"/>
      <c r="M38" s="604"/>
      <c r="N38" s="604"/>
      <c r="O38" s="604"/>
      <c r="P38" s="603"/>
      <c r="Q38" s="232"/>
      <c r="R38" s="233"/>
      <c r="S38" s="233"/>
      <c r="T38" s="605"/>
      <c r="U38" s="605"/>
      <c r="V38" s="605"/>
      <c r="W38" s="605"/>
    </row>
    <row r="39" spans="1:23" s="114" customFormat="1">
      <c r="A39" s="605"/>
      <c r="B39" s="603"/>
      <c r="C39" s="603"/>
      <c r="D39" s="603"/>
      <c r="E39" s="603"/>
      <c r="F39" s="603"/>
      <c r="G39" s="603"/>
      <c r="H39" s="603"/>
      <c r="I39" s="603"/>
      <c r="J39" s="603"/>
      <c r="K39" s="603"/>
      <c r="L39" s="603"/>
      <c r="M39" s="603"/>
      <c r="N39" s="603"/>
      <c r="O39" s="603"/>
      <c r="P39" s="603"/>
      <c r="Q39" s="232"/>
      <c r="R39" s="233"/>
      <c r="S39" s="233"/>
      <c r="T39" s="605"/>
      <c r="U39" s="605"/>
      <c r="V39" s="605"/>
      <c r="W39" s="605"/>
    </row>
    <row r="40" spans="1:23" s="114" customFormat="1">
      <c r="A40" s="605"/>
      <c r="B40" s="603"/>
      <c r="C40" s="603"/>
      <c r="D40" s="603"/>
      <c r="E40" s="603"/>
      <c r="F40" s="603"/>
      <c r="G40" s="603"/>
      <c r="H40" s="603"/>
      <c r="I40" s="603"/>
      <c r="J40" s="603"/>
      <c r="K40" s="603"/>
      <c r="L40" s="603"/>
      <c r="M40" s="603"/>
      <c r="N40" s="603"/>
      <c r="O40" s="603"/>
      <c r="P40" s="603"/>
      <c r="Q40" s="232"/>
      <c r="R40" s="233"/>
      <c r="S40" s="233"/>
      <c r="T40" s="605"/>
      <c r="U40" s="605"/>
      <c r="V40" s="605"/>
      <c r="W40" s="605"/>
    </row>
    <row r="41" spans="1:23">
      <c r="A41" s="177"/>
      <c r="B41" s="231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2"/>
      <c r="R41" s="233"/>
      <c r="S41" s="233"/>
      <c r="T41" s="177"/>
      <c r="U41" s="177"/>
      <c r="V41" s="177"/>
      <c r="W41" s="177"/>
    </row>
    <row r="42" spans="1:23">
      <c r="A42" s="218"/>
      <c r="B42" s="192"/>
      <c r="C42" s="192"/>
      <c r="D42" s="192"/>
      <c r="E42" s="192"/>
      <c r="F42" s="192"/>
      <c r="G42" s="192"/>
      <c r="H42" s="192"/>
      <c r="I42" s="192"/>
      <c r="J42" s="177"/>
      <c r="K42" s="177"/>
      <c r="L42" s="177"/>
      <c r="M42" s="177"/>
      <c r="N42" s="177"/>
      <c r="O42" s="177"/>
      <c r="P42" s="177"/>
      <c r="Q42" s="177"/>
      <c r="R42" s="606" t="s">
        <v>73</v>
      </c>
      <c r="S42" s="606"/>
      <c r="T42" s="177"/>
      <c r="U42" s="177"/>
      <c r="V42" s="177"/>
      <c r="W42" s="177"/>
    </row>
    <row r="43" spans="1:23">
      <c r="A43" s="219"/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</row>
  </sheetData>
  <sheetProtection password="CB52" sheet="1" objects="1" scenarios="1"/>
  <mergeCells count="96">
    <mergeCell ref="B38:O38"/>
    <mergeCell ref="B3:S3"/>
    <mergeCell ref="C16:M16"/>
    <mergeCell ref="C17:M17"/>
    <mergeCell ref="Q33:S33"/>
    <mergeCell ref="N29:P29"/>
    <mergeCell ref="Q29:S29"/>
    <mergeCell ref="N30:P30"/>
    <mergeCell ref="Q30:S30"/>
    <mergeCell ref="B25:B26"/>
    <mergeCell ref="C27:M27"/>
    <mergeCell ref="Q31:S31"/>
    <mergeCell ref="Q32:S32"/>
    <mergeCell ref="C25:M25"/>
    <mergeCell ref="C26:M26"/>
    <mergeCell ref="N25:P26"/>
    <mergeCell ref="C28:M28"/>
    <mergeCell ref="Q36:S36"/>
    <mergeCell ref="B36:P36"/>
    <mergeCell ref="C34:P34"/>
    <mergeCell ref="Q34:S34"/>
    <mergeCell ref="C33:P33"/>
    <mergeCell ref="B33:B34"/>
    <mergeCell ref="C35:P35"/>
    <mergeCell ref="Q35:S35"/>
    <mergeCell ref="C30:M30"/>
    <mergeCell ref="C29:M29"/>
    <mergeCell ref="N17:P17"/>
    <mergeCell ref="N18:P18"/>
    <mergeCell ref="Q28:S28"/>
    <mergeCell ref="N27:P27"/>
    <mergeCell ref="Q27:S27"/>
    <mergeCell ref="Q17:S17"/>
    <mergeCell ref="Q24:S24"/>
    <mergeCell ref="Q18:S18"/>
    <mergeCell ref="C19:J19"/>
    <mergeCell ref="C20:J20"/>
    <mergeCell ref="C22:J22"/>
    <mergeCell ref="C24:P24"/>
    <mergeCell ref="K19:M19"/>
    <mergeCell ref="N19:P19"/>
    <mergeCell ref="Q8:S8"/>
    <mergeCell ref="Q9:S9"/>
    <mergeCell ref="C9:M9"/>
    <mergeCell ref="N9:P9"/>
    <mergeCell ref="N5:P6"/>
    <mergeCell ref="N7:P7"/>
    <mergeCell ref="N8:P8"/>
    <mergeCell ref="Q15:S15"/>
    <mergeCell ref="Q16:S16"/>
    <mergeCell ref="B7:B18"/>
    <mergeCell ref="C5:M6"/>
    <mergeCell ref="B5:B6"/>
    <mergeCell ref="C10:M10"/>
    <mergeCell ref="C11:M11"/>
    <mergeCell ref="C7:M7"/>
    <mergeCell ref="C8:M8"/>
    <mergeCell ref="C18:M18"/>
    <mergeCell ref="C12:M12"/>
    <mergeCell ref="C13:M13"/>
    <mergeCell ref="C14:M14"/>
    <mergeCell ref="C15:M15"/>
    <mergeCell ref="Q5:S6"/>
    <mergeCell ref="Q7:S7"/>
    <mergeCell ref="K20:M20"/>
    <mergeCell ref="A1:H1"/>
    <mergeCell ref="I1:M1"/>
    <mergeCell ref="N1:S1"/>
    <mergeCell ref="Q10:S10"/>
    <mergeCell ref="Q11:S11"/>
    <mergeCell ref="N14:P14"/>
    <mergeCell ref="N15:P15"/>
    <mergeCell ref="N16:P16"/>
    <mergeCell ref="Q12:S12"/>
    <mergeCell ref="Q13:S13"/>
    <mergeCell ref="N10:P10"/>
    <mergeCell ref="N11:P11"/>
    <mergeCell ref="N12:P12"/>
    <mergeCell ref="N13:P13"/>
    <mergeCell ref="Q14:S14"/>
    <mergeCell ref="R42:S42"/>
    <mergeCell ref="B19:B24"/>
    <mergeCell ref="C31:P31"/>
    <mergeCell ref="C32:P32"/>
    <mergeCell ref="K21:M21"/>
    <mergeCell ref="N21:P21"/>
    <mergeCell ref="K23:M23"/>
    <mergeCell ref="N23:P23"/>
    <mergeCell ref="N20:P20"/>
    <mergeCell ref="N22:P22"/>
    <mergeCell ref="K22:M22"/>
    <mergeCell ref="Q25:S26"/>
    <mergeCell ref="N28:P28"/>
    <mergeCell ref="Q19:S19"/>
    <mergeCell ref="Q20:S20"/>
    <mergeCell ref="Q22:S22"/>
  </mergeCells>
  <dataValidations disablePrompts="1" count="1">
    <dataValidation type="list" allowBlank="1" showInputMessage="1" showErrorMessage="1" sqref="N25:P26">
      <formula1>"Select option,Over 40%,Over 80%"</formula1>
    </dataValidation>
  </dataValidations>
  <pageMargins left="0.45" right="0.4" top="0.43" bottom="0.84" header="0.3" footer="0.18"/>
  <pageSetup orientation="portrait" r:id="rId1"/>
  <headerFooter>
    <oddFooter>&amp;C&amp;8Developed by Mr. Shaikh Rizwan, Office Assistant, A. Torab &amp; Co. (Chartered Accountants) 
Special thanks to Dr. (CA) Ayan Majumdar, Asstt. Prof., Dept. of MBA, Aliah University 
https://www.aliah.ac.in/finance-offices           tax.rizz@gmail.com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S33"/>
  <sheetViews>
    <sheetView showGridLines="0" workbookViewId="0">
      <selection activeCell="H4" sqref="H4:I4"/>
    </sheetView>
  </sheetViews>
  <sheetFormatPr defaultColWidth="9.140625" defaultRowHeight="15"/>
  <cols>
    <col min="1" max="1" width="9.5703125" style="6" customWidth="1"/>
    <col min="2" max="2" width="9.140625" style="6"/>
    <col min="3" max="7" width="6.42578125" style="6" customWidth="1"/>
    <col min="8" max="8" width="6.140625" style="6" customWidth="1"/>
    <col min="9" max="9" width="8.140625" style="6" customWidth="1"/>
    <col min="10" max="10" width="3.85546875" style="6" customWidth="1"/>
    <col min="11" max="11" width="9.5703125" style="6" customWidth="1"/>
    <col min="12" max="12" width="9.140625" style="6"/>
    <col min="13" max="17" width="6.42578125" style="6" customWidth="1"/>
    <col min="18" max="18" width="6.140625" style="6" customWidth="1"/>
    <col min="19" max="19" width="7.42578125" style="6" customWidth="1"/>
    <col min="20" max="16384" width="9.140625" style="6"/>
  </cols>
  <sheetData>
    <row r="1" spans="1:19" ht="20.25" customHeight="1">
      <c r="A1" s="479" t="s">
        <v>77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  <c r="R1" s="480"/>
      <c r="S1" s="481"/>
    </row>
    <row r="2" spans="1:19" ht="15.75">
      <c r="A2" s="482" t="s">
        <v>230</v>
      </c>
      <c r="B2" s="483"/>
      <c r="C2" s="483"/>
      <c r="D2" s="483"/>
      <c r="E2" s="483"/>
      <c r="F2" s="483"/>
      <c r="G2" s="483"/>
      <c r="H2" s="483"/>
      <c r="I2" s="484"/>
      <c r="J2" s="222"/>
      <c r="K2" s="482" t="s">
        <v>231</v>
      </c>
      <c r="L2" s="483"/>
      <c r="M2" s="483"/>
      <c r="N2" s="483"/>
      <c r="O2" s="483"/>
      <c r="P2" s="483"/>
      <c r="Q2" s="483"/>
      <c r="R2" s="483"/>
      <c r="S2" s="484"/>
    </row>
    <row r="3" spans="1:19" ht="15.75" thickBot="1">
      <c r="A3" s="486" t="s">
        <v>59</v>
      </c>
      <c r="B3" s="486"/>
      <c r="C3" s="486"/>
      <c r="D3" s="486"/>
      <c r="E3" s="486"/>
      <c r="F3" s="486"/>
      <c r="G3" s="486"/>
      <c r="H3" s="486" t="s">
        <v>1</v>
      </c>
      <c r="I3" s="486"/>
      <c r="K3" s="487" t="s">
        <v>59</v>
      </c>
      <c r="L3" s="487"/>
      <c r="M3" s="487"/>
      <c r="N3" s="487"/>
      <c r="O3" s="487"/>
      <c r="P3" s="487"/>
      <c r="Q3" s="487"/>
      <c r="R3" s="486" t="s">
        <v>1</v>
      </c>
      <c r="S3" s="486"/>
    </row>
    <row r="4" spans="1:19" ht="15.75" thickTop="1">
      <c r="A4" s="466" t="s">
        <v>302</v>
      </c>
      <c r="B4" s="467"/>
      <c r="C4" s="467"/>
      <c r="D4" s="467"/>
      <c r="E4" s="467"/>
      <c r="F4" s="467"/>
      <c r="G4" s="468"/>
      <c r="H4" s="485"/>
      <c r="I4" s="485"/>
      <c r="K4" s="466" t="s">
        <v>32</v>
      </c>
      <c r="L4" s="467"/>
      <c r="M4" s="467"/>
      <c r="N4" s="467"/>
      <c r="O4" s="467"/>
      <c r="P4" s="467"/>
      <c r="Q4" s="468"/>
      <c r="R4" s="485"/>
      <c r="S4" s="485"/>
    </row>
    <row r="5" spans="1:19">
      <c r="A5" s="469" t="s">
        <v>2</v>
      </c>
      <c r="B5" s="470"/>
      <c r="C5" s="470"/>
      <c r="D5" s="470"/>
      <c r="E5" s="470"/>
      <c r="F5" s="470"/>
      <c r="G5" s="471"/>
      <c r="H5" s="457">
        <f>ROUND(IF(H4&gt;0,(H4-(10%*(Salary!B16+Salary!C16)))),0)</f>
        <v>0</v>
      </c>
      <c r="I5" s="457"/>
      <c r="K5" s="469" t="s">
        <v>2</v>
      </c>
      <c r="L5" s="470"/>
      <c r="M5" s="470"/>
      <c r="N5" s="470"/>
      <c r="O5" s="470"/>
      <c r="P5" s="470"/>
      <c r="Q5" s="471"/>
      <c r="R5" s="457">
        <f>ROUND(IF(R4&gt;0,(R4-(10%*('Form 12B'!B22+'Form 12B'!C22)))),0)</f>
        <v>0</v>
      </c>
      <c r="S5" s="457"/>
    </row>
    <row r="6" spans="1:19" ht="15" hidden="1" customHeight="1">
      <c r="A6" s="473" t="s">
        <v>5</v>
      </c>
      <c r="B6" s="474"/>
      <c r="C6" s="474"/>
      <c r="D6" s="91"/>
      <c r="E6" s="91"/>
      <c r="F6" s="91"/>
      <c r="G6" s="92"/>
      <c r="H6" s="475">
        <f>IF(H5&lt;0,0,H5)</f>
        <v>0</v>
      </c>
      <c r="I6" s="476"/>
      <c r="K6" s="473" t="s">
        <v>5</v>
      </c>
      <c r="L6" s="474"/>
      <c r="M6" s="474"/>
      <c r="N6" s="91"/>
      <c r="O6" s="91"/>
      <c r="P6" s="91"/>
      <c r="Q6" s="92"/>
      <c r="R6" s="475">
        <f>IF(R5&lt;0,0,R5)</f>
        <v>0</v>
      </c>
      <c r="S6" s="476"/>
    </row>
    <row r="7" spans="1:19">
      <c r="A7" s="472" t="s">
        <v>84</v>
      </c>
      <c r="B7" s="472"/>
      <c r="C7" s="472"/>
      <c r="D7" s="472"/>
      <c r="E7" s="472"/>
      <c r="F7" s="472"/>
      <c r="G7" s="472"/>
      <c r="H7" s="452">
        <f>IF(H12="Yes",50%*(Salary!B16+Salary!C16),0)</f>
        <v>0</v>
      </c>
      <c r="I7" s="453"/>
      <c r="K7" s="472" t="s">
        <v>84</v>
      </c>
      <c r="L7" s="472"/>
      <c r="M7" s="472"/>
      <c r="N7" s="472"/>
      <c r="O7" s="472"/>
      <c r="P7" s="472"/>
      <c r="Q7" s="472"/>
      <c r="R7" s="452">
        <f>IF(R12="Yes",50%*('Form 12B'!B22+'Form 12B'!C22),0)</f>
        <v>0</v>
      </c>
      <c r="S7" s="453"/>
    </row>
    <row r="8" spans="1:19">
      <c r="A8" s="456" t="s">
        <v>83</v>
      </c>
      <c r="B8" s="456"/>
      <c r="C8" s="456"/>
      <c r="D8" s="456"/>
      <c r="E8" s="456"/>
      <c r="F8" s="456"/>
      <c r="G8" s="456"/>
      <c r="H8" s="457">
        <f>IF(H12="No",40%*(Salary!B16+Salary!C16),0)</f>
        <v>0</v>
      </c>
      <c r="I8" s="457"/>
      <c r="K8" s="456" t="s">
        <v>83</v>
      </c>
      <c r="L8" s="456"/>
      <c r="M8" s="456"/>
      <c r="N8" s="456"/>
      <c r="O8" s="456"/>
      <c r="P8" s="456"/>
      <c r="Q8" s="456"/>
      <c r="R8" s="457">
        <f>IF(R12="No",40%*('Form 12B'!B22+'Form 12B'!C22),0)</f>
        <v>0</v>
      </c>
      <c r="S8" s="457"/>
    </row>
    <row r="9" spans="1:19">
      <c r="A9" s="458" t="s">
        <v>33</v>
      </c>
      <c r="B9" s="459"/>
      <c r="C9" s="459"/>
      <c r="D9" s="459"/>
      <c r="E9" s="459"/>
      <c r="F9" s="459"/>
      <c r="G9" s="460"/>
      <c r="H9" s="457">
        <f>IF(H4&gt;0,(Salary!D16),0)</f>
        <v>0</v>
      </c>
      <c r="I9" s="457"/>
      <c r="K9" s="458" t="s">
        <v>33</v>
      </c>
      <c r="L9" s="459"/>
      <c r="M9" s="459"/>
      <c r="N9" s="459"/>
      <c r="O9" s="459"/>
      <c r="P9" s="459"/>
      <c r="Q9" s="460"/>
      <c r="R9" s="457">
        <f>IF(R4&gt;0,('Form 12B'!D22),0)</f>
        <v>0</v>
      </c>
      <c r="S9" s="457"/>
    </row>
    <row r="10" spans="1:19">
      <c r="A10" s="461" t="s">
        <v>82</v>
      </c>
      <c r="B10" s="462"/>
      <c r="C10" s="462"/>
      <c r="D10" s="462"/>
      <c r="E10" s="462"/>
      <c r="F10" s="462"/>
      <c r="G10" s="463"/>
      <c r="H10" s="477">
        <f>IF(H12="Yes",MIN(H6,H7,H9),IF(H12="No",MIN(H6,H8,H9),0))</f>
        <v>0</v>
      </c>
      <c r="I10" s="478"/>
      <c r="K10" s="461" t="s">
        <v>82</v>
      </c>
      <c r="L10" s="462"/>
      <c r="M10" s="462"/>
      <c r="N10" s="462"/>
      <c r="O10" s="462"/>
      <c r="P10" s="462"/>
      <c r="Q10" s="463"/>
      <c r="R10" s="457">
        <f>IF(R12="Yes",MIN(R6,R7,R9),IF(R12="No",MIN(R6,R8,R9),0))</f>
        <v>0</v>
      </c>
      <c r="S10" s="457"/>
    </row>
    <row r="11" spans="1:19">
      <c r="A11" s="78"/>
      <c r="B11" s="79"/>
      <c r="C11" s="79"/>
      <c r="D11" s="79"/>
      <c r="E11" s="79"/>
      <c r="F11" s="79"/>
      <c r="G11" s="79"/>
      <c r="H11" s="80"/>
      <c r="I11" s="80"/>
      <c r="K11" s="78"/>
      <c r="L11" s="79"/>
      <c r="M11" s="79"/>
      <c r="N11" s="79"/>
      <c r="O11" s="79"/>
      <c r="P11" s="79"/>
      <c r="Q11" s="79"/>
      <c r="R11" s="80"/>
      <c r="S11" s="80"/>
    </row>
    <row r="12" spans="1:19" ht="18.75" customHeight="1">
      <c r="A12" s="454" t="s">
        <v>40</v>
      </c>
      <c r="B12" s="455"/>
      <c r="C12" s="455"/>
      <c r="D12" s="455"/>
      <c r="E12" s="455"/>
      <c r="F12" s="455"/>
      <c r="G12" s="455"/>
      <c r="H12" s="464" t="s">
        <v>234</v>
      </c>
      <c r="I12" s="465"/>
      <c r="K12" s="454" t="s">
        <v>40</v>
      </c>
      <c r="L12" s="455"/>
      <c r="M12" s="455"/>
      <c r="N12" s="455"/>
      <c r="O12" s="455"/>
      <c r="P12" s="455"/>
      <c r="Q12" s="455"/>
      <c r="R12" s="464" t="s">
        <v>234</v>
      </c>
      <c r="S12" s="465"/>
    </row>
    <row r="13" spans="1:19" ht="18.75" customHeight="1">
      <c r="A13" s="84"/>
      <c r="B13" s="84"/>
      <c r="C13" s="84"/>
      <c r="D13" s="84"/>
      <c r="E13" s="84"/>
      <c r="F13" s="84"/>
      <c r="G13" s="84"/>
      <c r="H13" s="84"/>
      <c r="I13" s="84"/>
      <c r="K13" s="181"/>
      <c r="L13" s="83"/>
      <c r="M13" s="83"/>
      <c r="N13" s="83"/>
      <c r="O13" s="83"/>
      <c r="P13" s="83"/>
      <c r="Q13" s="83"/>
      <c r="R13" s="83"/>
      <c r="S13" s="83"/>
    </row>
    <row r="14" spans="1:19" ht="18.75" customHeight="1">
      <c r="A14" s="442" t="s">
        <v>45</v>
      </c>
      <c r="B14" s="443"/>
      <c r="C14" s="443"/>
      <c r="D14" s="443"/>
      <c r="E14" s="443"/>
      <c r="F14" s="443"/>
      <c r="G14" s="443"/>
      <c r="H14" s="444"/>
      <c r="I14" s="81" t="s">
        <v>50</v>
      </c>
      <c r="K14" s="439"/>
      <c r="L14" s="439"/>
      <c r="M14" s="439"/>
      <c r="N14" s="439"/>
      <c r="O14" s="439"/>
      <c r="P14" s="89"/>
      <c r="Q14" s="89"/>
      <c r="R14" s="89"/>
      <c r="S14" s="82"/>
    </row>
    <row r="15" spans="1:19" ht="18.75" customHeight="1">
      <c r="A15" s="442" t="s">
        <v>51</v>
      </c>
      <c r="B15" s="443"/>
      <c r="C15" s="443"/>
      <c r="D15" s="443"/>
      <c r="E15" s="443"/>
      <c r="F15" s="443"/>
      <c r="G15" s="443"/>
      <c r="H15" s="443"/>
      <c r="I15" s="444"/>
      <c r="K15" s="182"/>
      <c r="L15" s="89"/>
      <c r="M15" s="89"/>
      <c r="N15" s="89"/>
      <c r="O15" s="89"/>
      <c r="P15" s="89"/>
      <c r="Q15" s="89"/>
      <c r="R15" s="89"/>
      <c r="S15" s="89"/>
    </row>
    <row r="16" spans="1:19" ht="18.75" customHeight="1">
      <c r="A16" s="445" t="s">
        <v>46</v>
      </c>
      <c r="B16" s="445"/>
      <c r="C16" s="449"/>
      <c r="D16" s="450"/>
      <c r="E16" s="450"/>
      <c r="F16" s="450"/>
      <c r="G16" s="450"/>
      <c r="H16" s="450"/>
      <c r="I16" s="451"/>
      <c r="K16" s="89"/>
      <c r="L16" s="89"/>
      <c r="M16" s="90"/>
      <c r="N16" s="90"/>
      <c r="O16" s="90"/>
      <c r="P16" s="90"/>
      <c r="Q16" s="90"/>
      <c r="R16" s="90"/>
      <c r="S16" s="90"/>
    </row>
    <row r="17" spans="1:19" ht="18.75" customHeight="1">
      <c r="A17" s="445" t="s">
        <v>47</v>
      </c>
      <c r="B17" s="445"/>
      <c r="C17" s="440"/>
      <c r="D17" s="440"/>
      <c r="E17" s="440"/>
      <c r="F17" s="440"/>
      <c r="G17" s="440"/>
      <c r="H17" s="440"/>
      <c r="I17" s="440"/>
      <c r="K17" s="89"/>
      <c r="L17" s="89"/>
      <c r="M17" s="90"/>
      <c r="N17" s="90"/>
      <c r="O17" s="90"/>
      <c r="P17" s="90"/>
      <c r="Q17" s="90"/>
      <c r="R17" s="90"/>
      <c r="S17" s="90"/>
    </row>
    <row r="18" spans="1:19" ht="18.75" customHeight="1">
      <c r="A18" s="445" t="s">
        <v>48</v>
      </c>
      <c r="B18" s="445"/>
      <c r="C18" s="440"/>
      <c r="D18" s="440"/>
      <c r="E18" s="440"/>
      <c r="F18" s="440"/>
      <c r="G18" s="440"/>
      <c r="H18" s="440"/>
      <c r="I18" s="440"/>
      <c r="K18" s="89"/>
      <c r="L18" s="89"/>
      <c r="M18" s="90"/>
      <c r="N18" s="90"/>
      <c r="O18" s="90"/>
      <c r="P18" s="90"/>
      <c r="Q18" s="90"/>
      <c r="R18" s="90"/>
      <c r="S18" s="90"/>
    </row>
    <row r="19" spans="1:19" ht="18.75" customHeight="1">
      <c r="A19" s="445" t="s">
        <v>49</v>
      </c>
      <c r="B19" s="445"/>
      <c r="C19" s="440"/>
      <c r="D19" s="440"/>
      <c r="E19" s="440"/>
      <c r="F19" s="440"/>
      <c r="G19" s="440"/>
      <c r="H19" s="440"/>
      <c r="I19" s="440"/>
      <c r="K19" s="89"/>
      <c r="L19" s="89"/>
      <c r="M19" s="90"/>
      <c r="N19" s="90"/>
      <c r="O19" s="90"/>
      <c r="P19" s="90"/>
      <c r="Q19" s="90"/>
      <c r="R19" s="90"/>
      <c r="S19" s="90"/>
    </row>
    <row r="20" spans="1:19" ht="18.75" customHeight="1">
      <c r="A20" s="445" t="s">
        <v>52</v>
      </c>
      <c r="B20" s="445"/>
      <c r="C20" s="440"/>
      <c r="D20" s="440"/>
      <c r="E20" s="440"/>
      <c r="F20" s="440"/>
      <c r="G20" s="440"/>
      <c r="H20" s="440"/>
      <c r="I20" s="440"/>
      <c r="K20" s="89"/>
      <c r="L20" s="89"/>
      <c r="M20" s="90"/>
      <c r="N20" s="90"/>
      <c r="O20" s="90"/>
      <c r="P20" s="90"/>
      <c r="Q20" s="90"/>
      <c r="R20" s="90"/>
      <c r="S20" s="90"/>
    </row>
    <row r="21" spans="1:19" ht="18.75" customHeight="1">
      <c r="A21" s="445" t="s">
        <v>53</v>
      </c>
      <c r="B21" s="445"/>
      <c r="C21" s="440"/>
      <c r="D21" s="440"/>
      <c r="E21" s="440"/>
      <c r="F21" s="440"/>
      <c r="G21" s="440"/>
      <c r="H21" s="440"/>
      <c r="I21" s="440"/>
      <c r="K21" s="89"/>
      <c r="L21" s="89"/>
      <c r="M21" s="90"/>
      <c r="N21" s="90"/>
      <c r="O21" s="90"/>
      <c r="P21" s="90"/>
      <c r="Q21" s="90"/>
      <c r="R21" s="90"/>
      <c r="S21" s="90"/>
    </row>
    <row r="22" spans="1:19" ht="18.75" customHeight="1">
      <c r="A22" s="445" t="s">
        <v>54</v>
      </c>
      <c r="B22" s="445"/>
      <c r="C22" s="440"/>
      <c r="D22" s="440"/>
      <c r="E22" s="440"/>
      <c r="F22" s="440"/>
      <c r="G22" s="440"/>
      <c r="H22" s="440"/>
      <c r="I22" s="440"/>
      <c r="K22" s="89"/>
      <c r="L22" s="89"/>
      <c r="M22" s="90"/>
      <c r="N22" s="90"/>
      <c r="O22" s="90"/>
      <c r="P22" s="90"/>
      <c r="Q22" s="90"/>
      <c r="R22" s="90"/>
      <c r="S22" s="90"/>
    </row>
    <row r="23" spans="1:19" ht="18.75" customHeight="1">
      <c r="A23" s="445" t="s">
        <v>55</v>
      </c>
      <c r="B23" s="445"/>
      <c r="C23" s="440"/>
      <c r="D23" s="440"/>
      <c r="E23" s="440"/>
      <c r="F23" s="440"/>
      <c r="G23" s="440"/>
      <c r="H23" s="440"/>
      <c r="I23" s="440"/>
      <c r="K23" s="447"/>
      <c r="L23" s="447"/>
      <c r="M23" s="448"/>
      <c r="N23" s="448"/>
      <c r="O23" s="448"/>
      <c r="P23" s="448"/>
      <c r="Q23" s="448"/>
      <c r="R23" s="448"/>
      <c r="S23" s="448"/>
    </row>
    <row r="24" spans="1:19">
      <c r="A24" s="87" t="s">
        <v>56</v>
      </c>
      <c r="B24" s="15"/>
      <c r="C24" s="15"/>
      <c r="D24" s="15"/>
      <c r="E24" s="15"/>
      <c r="F24" s="15"/>
      <c r="G24" s="15"/>
      <c r="H24" s="15"/>
      <c r="I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1:19" s="85" customFormat="1" ht="12.75">
      <c r="A25" s="441" t="s">
        <v>115</v>
      </c>
      <c r="B25" s="441"/>
      <c r="C25" s="441"/>
      <c r="D25" s="441"/>
      <c r="E25" s="441"/>
      <c r="F25" s="441"/>
      <c r="G25" s="441"/>
      <c r="H25" s="441"/>
      <c r="I25" s="441"/>
      <c r="J25" s="441"/>
      <c r="K25" s="441"/>
      <c r="L25" s="86"/>
      <c r="M25" s="86"/>
      <c r="N25" s="86"/>
      <c r="O25" s="86"/>
      <c r="P25" s="86"/>
      <c r="Q25" s="86"/>
      <c r="R25" s="86"/>
      <c r="S25" s="86"/>
    </row>
    <row r="26" spans="1:19" s="85" customFormat="1" ht="12.75">
      <c r="A26" s="441" t="s">
        <v>57</v>
      </c>
      <c r="B26" s="441"/>
      <c r="C26" s="441"/>
      <c r="D26" s="441"/>
      <c r="E26" s="441"/>
      <c r="F26" s="441"/>
      <c r="G26" s="441"/>
      <c r="H26" s="441"/>
      <c r="I26" s="441"/>
      <c r="K26" s="86"/>
      <c r="L26" s="86"/>
      <c r="M26" s="86"/>
      <c r="N26" s="86"/>
      <c r="O26" s="86"/>
      <c r="P26" s="86"/>
      <c r="Q26" s="86"/>
      <c r="R26" s="86"/>
      <c r="S26" s="86"/>
    </row>
    <row r="27" spans="1:19" s="85" customFormat="1" ht="12.75">
      <c r="A27" s="441" t="s">
        <v>96</v>
      </c>
      <c r="B27" s="441"/>
      <c r="C27" s="441"/>
      <c r="D27" s="441"/>
      <c r="E27" s="441"/>
      <c r="F27" s="441"/>
      <c r="G27" s="441"/>
      <c r="H27" s="441"/>
      <c r="I27" s="441"/>
      <c r="K27" s="86"/>
      <c r="L27" s="86"/>
      <c r="M27" s="86"/>
      <c r="N27" s="86"/>
      <c r="O27" s="86"/>
      <c r="P27" s="86"/>
      <c r="Q27" s="86"/>
      <c r="R27" s="86"/>
      <c r="S27" s="86"/>
    </row>
    <row r="28" spans="1:19" s="85" customFormat="1" ht="12.75">
      <c r="A28" s="441" t="s">
        <v>186</v>
      </c>
      <c r="B28" s="441"/>
      <c r="C28" s="441"/>
      <c r="D28" s="441"/>
      <c r="E28" s="441"/>
      <c r="F28" s="441"/>
      <c r="G28" s="441"/>
      <c r="H28" s="441"/>
      <c r="I28" s="441"/>
      <c r="K28" s="154"/>
      <c r="L28" s="155"/>
      <c r="M28" s="155"/>
      <c r="N28" s="155"/>
      <c r="O28" s="155"/>
      <c r="P28" s="155"/>
      <c r="Q28" s="155"/>
      <c r="R28" s="155"/>
      <c r="S28" s="155"/>
    </row>
    <row r="29" spans="1:19">
      <c r="A29" s="57"/>
      <c r="B29" s="49"/>
      <c r="C29" s="49"/>
      <c r="D29" s="49"/>
      <c r="E29" s="49"/>
      <c r="F29" s="49"/>
      <c r="G29" s="49"/>
      <c r="H29" s="16" t="s">
        <v>41</v>
      </c>
      <c r="I29" s="49"/>
      <c r="K29" s="57"/>
      <c r="L29" s="49"/>
      <c r="M29" s="49"/>
      <c r="N29" s="49"/>
      <c r="O29" s="49"/>
      <c r="P29" s="49"/>
      <c r="Q29" s="49"/>
      <c r="R29" s="49"/>
      <c r="S29" s="49"/>
    </row>
    <row r="30" spans="1:19">
      <c r="A30" s="49"/>
      <c r="B30" s="49"/>
      <c r="C30" s="49"/>
      <c r="D30" s="49"/>
      <c r="E30" s="49"/>
      <c r="F30" s="49"/>
      <c r="G30" s="49"/>
      <c r="H30" s="49"/>
      <c r="I30" s="49"/>
      <c r="K30" s="49"/>
      <c r="L30" s="49"/>
      <c r="M30" s="49"/>
      <c r="N30" s="49"/>
      <c r="O30" s="49"/>
      <c r="P30" s="49"/>
      <c r="Q30" s="49"/>
      <c r="R30" s="49"/>
      <c r="S30" s="49"/>
    </row>
    <row r="31" spans="1:19">
      <c r="A31" s="218"/>
      <c r="B31" s="193"/>
      <c r="C31" s="193"/>
      <c r="D31" s="193"/>
      <c r="E31" s="193"/>
      <c r="F31" s="193"/>
      <c r="G31" s="193"/>
      <c r="H31" s="193"/>
      <c r="I31" s="192"/>
      <c r="J31" s="193"/>
      <c r="K31" s="193"/>
      <c r="L31" s="193"/>
      <c r="M31" s="193"/>
      <c r="N31" s="193"/>
      <c r="O31" s="49"/>
      <c r="P31" s="49"/>
      <c r="Q31" s="49"/>
      <c r="R31" s="446" t="s">
        <v>170</v>
      </c>
      <c r="S31" s="446"/>
    </row>
    <row r="32" spans="1:19">
      <c r="A32" s="219"/>
      <c r="B32" s="49"/>
      <c r="C32" s="49"/>
      <c r="D32" s="49"/>
      <c r="E32" s="49"/>
      <c r="F32" s="49"/>
      <c r="G32" s="49"/>
      <c r="H32" s="49"/>
      <c r="I32" s="49"/>
      <c r="K32" s="49"/>
      <c r="L32" s="49"/>
      <c r="M32" s="49"/>
      <c r="N32" s="49"/>
      <c r="O32" s="49"/>
      <c r="P32" s="49"/>
      <c r="Q32" s="49"/>
      <c r="R32" s="446"/>
      <c r="S32" s="446"/>
    </row>
    <row r="33" spans="1:19">
      <c r="A33" s="49"/>
      <c r="B33" s="49"/>
      <c r="C33" s="49"/>
      <c r="D33" s="49"/>
      <c r="E33" s="49"/>
      <c r="F33" s="49"/>
      <c r="G33" s="49"/>
      <c r="H33" s="49"/>
      <c r="I33" s="49"/>
      <c r="K33" s="49"/>
      <c r="L33" s="49"/>
      <c r="M33" s="49"/>
      <c r="N33" s="49"/>
      <c r="O33" s="49"/>
      <c r="P33" s="49"/>
      <c r="Q33" s="49"/>
      <c r="R33" s="49"/>
      <c r="S33" s="49"/>
    </row>
  </sheetData>
  <sheetProtection password="CB52" sheet="1" objects="1" scenarios="1"/>
  <mergeCells count="66">
    <mergeCell ref="A1:S1"/>
    <mergeCell ref="A2:I2"/>
    <mergeCell ref="K2:S2"/>
    <mergeCell ref="H7:I7"/>
    <mergeCell ref="H4:I4"/>
    <mergeCell ref="A3:G3"/>
    <mergeCell ref="H3:I3"/>
    <mergeCell ref="K3:Q3"/>
    <mergeCell ref="R3:S3"/>
    <mergeCell ref="K4:Q4"/>
    <mergeCell ref="R4:S4"/>
    <mergeCell ref="K5:Q5"/>
    <mergeCell ref="R5:S5"/>
    <mergeCell ref="K6:M6"/>
    <mergeCell ref="R6:S6"/>
    <mergeCell ref="K7:Q7"/>
    <mergeCell ref="H5:I5"/>
    <mergeCell ref="A6:C6"/>
    <mergeCell ref="H6:I6"/>
    <mergeCell ref="H10:I10"/>
    <mergeCell ref="A10:G10"/>
    <mergeCell ref="A4:G4"/>
    <mergeCell ref="A5:G5"/>
    <mergeCell ref="A12:G12"/>
    <mergeCell ref="A8:G8"/>
    <mergeCell ref="A7:G7"/>
    <mergeCell ref="A16:B16"/>
    <mergeCell ref="A17:B17"/>
    <mergeCell ref="C16:I16"/>
    <mergeCell ref="R7:S7"/>
    <mergeCell ref="K12:Q12"/>
    <mergeCell ref="K8:Q8"/>
    <mergeCell ref="R8:S8"/>
    <mergeCell ref="K9:Q9"/>
    <mergeCell ref="R9:S9"/>
    <mergeCell ref="K10:Q10"/>
    <mergeCell ref="R10:S10"/>
    <mergeCell ref="R12:S12"/>
    <mergeCell ref="H8:I8"/>
    <mergeCell ref="A9:G9"/>
    <mergeCell ref="H9:I9"/>
    <mergeCell ref="H12:I12"/>
    <mergeCell ref="R32:S32"/>
    <mergeCell ref="R31:S31"/>
    <mergeCell ref="K23:L23"/>
    <mergeCell ref="M23:S23"/>
    <mergeCell ref="A25:K25"/>
    <mergeCell ref="A26:I26"/>
    <mergeCell ref="A23:B23"/>
    <mergeCell ref="C23:I23"/>
    <mergeCell ref="K14:O14"/>
    <mergeCell ref="C20:I20"/>
    <mergeCell ref="C22:I22"/>
    <mergeCell ref="A28:I28"/>
    <mergeCell ref="A27:I27"/>
    <mergeCell ref="A15:I15"/>
    <mergeCell ref="A14:H14"/>
    <mergeCell ref="C19:I19"/>
    <mergeCell ref="C21:I21"/>
    <mergeCell ref="A20:B20"/>
    <mergeCell ref="A21:B21"/>
    <mergeCell ref="A22:B22"/>
    <mergeCell ref="A19:B19"/>
    <mergeCell ref="A18:B18"/>
    <mergeCell ref="C18:I18"/>
    <mergeCell ref="C17:I17"/>
  </mergeCells>
  <dataValidations count="3">
    <dataValidation type="list" allowBlank="1" showInputMessage="1" showErrorMessage="1" sqref="S14">
      <formula1>$H$28:$H$29</formula1>
    </dataValidation>
    <dataValidation type="list" allowBlank="1" showInputMessage="1" showErrorMessage="1" sqref="H12:I12 R12:S12">
      <formula1>"Select the option,Yes,No"</formula1>
    </dataValidation>
    <dataValidation type="list" allowBlank="1" showInputMessage="1" showErrorMessage="1" sqref="I14">
      <formula1>"Select,Yes"</formula1>
    </dataValidation>
  </dataValidations>
  <pageMargins left="0.41" right="0.39" top="0.56000000000000005" bottom="0.69" header="0.31496062992125984" footer="0.17"/>
  <pageSetup paperSize="9" orientation="landscape" r:id="rId1"/>
  <headerFooter>
    <oddFooter>&amp;C&amp;8Developed by Mr. Shaikh Rizwan, Office Assistant, A. Torab &amp; Co. (Chartered Accountants)  
Special thanks to Dr. (CA) Ayan Majumdar, Asstt. Prof., Dept. of MBA, Aliah University 
https://www.aliah.ac.in/finance-offices           tax.rizz@gmail.com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P51"/>
  <sheetViews>
    <sheetView showGridLines="0" topLeftCell="A4" zoomScaleSheetLayoutView="100" workbookViewId="0">
      <pane ySplit="6" topLeftCell="A19" activePane="bottomLeft" state="frozen"/>
      <selection activeCell="A4" sqref="A4"/>
      <selection pane="bottomLeft" activeCell="C6" sqref="C6:D6"/>
    </sheetView>
  </sheetViews>
  <sheetFormatPr defaultColWidth="9.140625" defaultRowHeight="15"/>
  <cols>
    <col min="1" max="5" width="9.140625" style="1"/>
    <col min="6" max="6" width="10" style="1" customWidth="1"/>
    <col min="7" max="7" width="8" style="1" customWidth="1"/>
    <col min="8" max="9" width="11.42578125" style="1" customWidth="1"/>
    <col min="10" max="10" width="12" style="1" customWidth="1"/>
    <col min="11" max="16384" width="9.140625" style="1"/>
  </cols>
  <sheetData>
    <row r="1" spans="1:16" s="2" customFormat="1">
      <c r="A1" s="547"/>
      <c r="B1" s="547"/>
      <c r="C1" s="547"/>
      <c r="D1" s="369"/>
      <c r="E1" s="369"/>
      <c r="F1" s="369"/>
      <c r="G1" s="369"/>
      <c r="H1" s="369"/>
      <c r="I1" s="369"/>
      <c r="J1" s="369"/>
    </row>
    <row r="2" spans="1:16" s="2" customFormat="1">
      <c r="C2" s="195"/>
      <c r="D2" s="195"/>
      <c r="E2" s="195"/>
      <c r="F2" s="195"/>
      <c r="G2" s="195"/>
      <c r="H2" s="195"/>
      <c r="I2" s="195"/>
    </row>
    <row r="3" spans="1:16" s="2" customFormat="1" ht="18.75">
      <c r="C3" s="525" t="s">
        <v>219</v>
      </c>
      <c r="D3" s="525"/>
      <c r="E3" s="525"/>
      <c r="F3" s="525"/>
      <c r="G3" s="525"/>
      <c r="H3" s="525"/>
      <c r="I3" s="195"/>
      <c r="J3" s="195"/>
    </row>
    <row r="4" spans="1:16">
      <c r="I4" s="558"/>
      <c r="J4" s="558"/>
    </row>
    <row r="5" spans="1:16">
      <c r="B5" s="134" t="s">
        <v>86</v>
      </c>
      <c r="C5" s="329">
        <f>Letter!E6</f>
        <v>0</v>
      </c>
      <c r="D5" s="330"/>
      <c r="E5" s="330"/>
      <c r="F5" s="330"/>
      <c r="G5" s="135" t="s">
        <v>19</v>
      </c>
      <c r="H5" s="194"/>
      <c r="I5" s="136" t="str">
        <f>IF(G7&gt;59,"SR. CITIZEN","INDIVIDUAL")</f>
        <v>SR. CITIZEN</v>
      </c>
      <c r="J5" s="124"/>
      <c r="K5" s="6"/>
      <c r="L5" s="6"/>
      <c r="M5" s="6"/>
      <c r="N5" s="6"/>
      <c r="O5" s="6"/>
      <c r="P5" s="6"/>
    </row>
    <row r="6" spans="1:16">
      <c r="B6" s="137" t="s">
        <v>169</v>
      </c>
      <c r="C6" s="538"/>
      <c r="D6" s="539"/>
      <c r="E6" s="526" t="s">
        <v>168</v>
      </c>
      <c r="F6" s="526"/>
      <c r="G6" s="555"/>
      <c r="H6" s="556"/>
      <c r="I6" s="557"/>
      <c r="J6" s="121"/>
      <c r="K6" s="6"/>
      <c r="L6" s="6"/>
      <c r="M6" s="6"/>
      <c r="N6" s="6"/>
      <c r="O6" s="6"/>
      <c r="P6" s="6"/>
    </row>
    <row r="7" spans="1:16">
      <c r="A7" s="127"/>
      <c r="B7" s="122"/>
      <c r="C7" s="529"/>
      <c r="D7" s="530"/>
      <c r="E7" s="537" t="s">
        <v>167</v>
      </c>
      <c r="F7" s="537"/>
      <c r="G7" s="122">
        <f>ROUNDDOWN((J7-H5)/365.25,0)</f>
        <v>122</v>
      </c>
      <c r="H7" s="528"/>
      <c r="I7" s="528"/>
      <c r="J7" s="123">
        <v>44651</v>
      </c>
      <c r="K7" s="6"/>
      <c r="L7" s="6"/>
      <c r="M7" s="6"/>
      <c r="N7" s="6"/>
      <c r="O7" s="6"/>
      <c r="P7" s="6"/>
    </row>
    <row r="8" spans="1:16" s="3" customFormat="1" ht="15.75" thickBot="1">
      <c r="A8" s="554" t="s">
        <v>261</v>
      </c>
      <c r="B8" s="554"/>
      <c r="C8" s="554"/>
      <c r="D8" s="14"/>
      <c r="E8" s="14"/>
      <c r="F8" s="14"/>
      <c r="G8" s="14"/>
      <c r="H8" s="553" t="s">
        <v>262</v>
      </c>
      <c r="I8" s="553"/>
      <c r="J8" s="553"/>
    </row>
    <row r="9" spans="1:16" ht="16.5" thickTop="1" thickBot="1">
      <c r="A9" s="48" t="s">
        <v>44</v>
      </c>
      <c r="B9" s="531" t="s">
        <v>59</v>
      </c>
      <c r="C9" s="531"/>
      <c r="D9" s="531"/>
      <c r="E9" s="531"/>
      <c r="F9" s="531"/>
      <c r="G9" s="531"/>
      <c r="H9" s="531"/>
      <c r="I9" s="230" t="s">
        <v>218</v>
      </c>
      <c r="J9" s="230" t="s">
        <v>220</v>
      </c>
    </row>
    <row r="10" spans="1:16" s="5" customFormat="1" ht="15.75" thickTop="1">
      <c r="A10" s="54">
        <v>1</v>
      </c>
      <c r="B10" s="535" t="s">
        <v>120</v>
      </c>
      <c r="C10" s="536"/>
      <c r="D10" s="536"/>
      <c r="E10" s="552"/>
      <c r="F10" s="552"/>
      <c r="G10" s="223"/>
      <c r="H10" s="224"/>
      <c r="I10" s="291">
        <f>Salary!G16+Salary!J19</f>
        <v>0</v>
      </c>
      <c r="J10" s="291">
        <f>Salary!G16+Salary!J19</f>
        <v>0</v>
      </c>
    </row>
    <row r="11" spans="1:16" s="5" customFormat="1">
      <c r="A11" s="54">
        <v>2</v>
      </c>
      <c r="B11" s="494" t="s">
        <v>78</v>
      </c>
      <c r="C11" s="509"/>
      <c r="D11" s="509"/>
      <c r="E11" s="509"/>
      <c r="F11" s="518"/>
      <c r="G11" s="46"/>
      <c r="H11" s="47"/>
      <c r="I11" s="229"/>
      <c r="J11" s="229"/>
    </row>
    <row r="12" spans="1:16" ht="15.75">
      <c r="A12" s="54">
        <v>3</v>
      </c>
      <c r="B12" s="43" t="s">
        <v>89</v>
      </c>
      <c r="C12" s="44"/>
      <c r="D12" s="44"/>
      <c r="E12" s="44"/>
      <c r="F12" s="44"/>
      <c r="G12" s="44"/>
      <c r="H12" s="45"/>
      <c r="I12" s="292">
        <f>I10+I11</f>
        <v>0</v>
      </c>
      <c r="J12" s="292">
        <f>J10+J11</f>
        <v>0</v>
      </c>
    </row>
    <row r="13" spans="1:16" ht="15.75">
      <c r="A13" s="54">
        <v>4</v>
      </c>
      <c r="B13" s="495" t="s">
        <v>90</v>
      </c>
      <c r="C13" s="496"/>
      <c r="D13" s="496"/>
      <c r="E13" s="496"/>
      <c r="F13" s="496"/>
      <c r="G13" s="225"/>
      <c r="H13" s="138"/>
      <c r="I13" s="293">
        <f>'Form 12B'!I22</f>
        <v>0</v>
      </c>
      <c r="J13" s="293">
        <f>'Form 12B'!I22</f>
        <v>0</v>
      </c>
    </row>
    <row r="14" spans="1:16" ht="15.75">
      <c r="A14" s="280">
        <v>5</v>
      </c>
      <c r="B14" s="494" t="s">
        <v>292</v>
      </c>
      <c r="C14" s="509"/>
      <c r="D14" s="509"/>
      <c r="E14" s="509"/>
      <c r="F14" s="518"/>
      <c r="G14" s="225"/>
      <c r="H14" s="138"/>
      <c r="I14" s="293">
        <f>Pension!F16+Pension!C19</f>
        <v>0</v>
      </c>
      <c r="J14" s="293">
        <f>Pension!F16+Pension!C19</f>
        <v>0</v>
      </c>
    </row>
    <row r="15" spans="1:16" ht="15.75">
      <c r="A15" s="280">
        <v>6</v>
      </c>
      <c r="B15" s="278" t="s">
        <v>298</v>
      </c>
      <c r="C15" s="279"/>
      <c r="D15" s="279"/>
      <c r="E15" s="279"/>
      <c r="F15" s="279"/>
      <c r="G15" s="225"/>
      <c r="H15" s="138"/>
      <c r="I15" s="293">
        <f>Pension!G19</f>
        <v>0</v>
      </c>
      <c r="J15" s="293"/>
    </row>
    <row r="16" spans="1:16" ht="15.75">
      <c r="A16" s="280">
        <v>7</v>
      </c>
      <c r="B16" s="276" t="s">
        <v>293</v>
      </c>
      <c r="C16" s="277"/>
      <c r="D16" s="277"/>
      <c r="E16" s="277"/>
      <c r="F16" s="277"/>
      <c r="G16" s="225"/>
      <c r="H16" s="138"/>
      <c r="I16" s="293"/>
      <c r="J16" s="293"/>
    </row>
    <row r="17" spans="1:10" ht="15.75">
      <c r="A17" s="280"/>
      <c r="B17" s="288" t="s">
        <v>297</v>
      </c>
      <c r="C17" s="289" t="s">
        <v>295</v>
      </c>
      <c r="D17" s="277"/>
      <c r="E17" s="277"/>
      <c r="F17" s="277"/>
      <c r="G17" s="225"/>
      <c r="H17" s="138"/>
      <c r="I17" s="293">
        <f>I15</f>
        <v>0</v>
      </c>
      <c r="J17" s="293"/>
    </row>
    <row r="18" spans="1:10" ht="15.75">
      <c r="A18" s="54"/>
      <c r="B18" s="288" t="s">
        <v>296</v>
      </c>
      <c r="C18" s="290" t="s">
        <v>294</v>
      </c>
      <c r="D18" s="287"/>
      <c r="E18" s="287"/>
      <c r="F18" s="287"/>
      <c r="G18" s="225"/>
      <c r="H18" s="138"/>
      <c r="I18" s="292">
        <f>'10(13A)'!H10+'10(13A)'!R10</f>
        <v>0</v>
      </c>
      <c r="J18" s="292">
        <v>0</v>
      </c>
    </row>
    <row r="19" spans="1:10" ht="15.75">
      <c r="A19" s="54">
        <v>8</v>
      </c>
      <c r="B19" s="495" t="s">
        <v>299</v>
      </c>
      <c r="C19" s="496"/>
      <c r="D19" s="496"/>
      <c r="E19" s="496"/>
      <c r="F19" s="496"/>
      <c r="G19" s="496"/>
      <c r="H19" s="497"/>
      <c r="I19" s="292">
        <f>I12+I13-I18+I14</f>
        <v>0</v>
      </c>
      <c r="J19" s="292">
        <f>J12+J13-J18+I14</f>
        <v>0</v>
      </c>
    </row>
    <row r="20" spans="1:10">
      <c r="A20" s="55">
        <v>9</v>
      </c>
      <c r="B20" s="498" t="s">
        <v>232</v>
      </c>
      <c r="C20" s="499"/>
      <c r="D20" s="499"/>
      <c r="E20" s="499"/>
      <c r="F20" s="499"/>
      <c r="G20" s="499"/>
      <c r="H20" s="500"/>
      <c r="I20" s="543"/>
      <c r="J20" s="543"/>
    </row>
    <row r="21" spans="1:10">
      <c r="A21" s="504"/>
      <c r="B21" s="498" t="s">
        <v>85</v>
      </c>
      <c r="C21" s="506"/>
      <c r="D21" s="506"/>
      <c r="E21" s="50"/>
      <c r="F21" s="494" t="s">
        <v>22</v>
      </c>
      <c r="G21" s="494"/>
      <c r="H21" s="64">
        <f>Salary!H16</f>
        <v>0</v>
      </c>
      <c r="I21" s="548">
        <f>IF(SUM(H21:H22)&gt;2500,2500,SUM(H21:H22))</f>
        <v>0</v>
      </c>
      <c r="J21" s="550">
        <v>0</v>
      </c>
    </row>
    <row r="22" spans="1:10">
      <c r="A22" s="504"/>
      <c r="B22" s="507"/>
      <c r="C22" s="508"/>
      <c r="D22" s="508"/>
      <c r="E22" s="51"/>
      <c r="F22" s="494" t="s">
        <v>23</v>
      </c>
      <c r="G22" s="494"/>
      <c r="H22" s="64">
        <f>'Form 12B'!J22</f>
        <v>0</v>
      </c>
      <c r="I22" s="549"/>
      <c r="J22" s="551"/>
    </row>
    <row r="23" spans="1:10">
      <c r="A23" s="55"/>
      <c r="B23" s="501" t="s">
        <v>4</v>
      </c>
      <c r="C23" s="502"/>
      <c r="D23" s="502"/>
      <c r="E23" s="502"/>
      <c r="F23" s="502"/>
      <c r="G23" s="502"/>
      <c r="H23" s="503"/>
      <c r="I23" s="292">
        <f>IF(I19&gt;50000,50000,0)</f>
        <v>0</v>
      </c>
      <c r="J23" s="292">
        <v>0</v>
      </c>
    </row>
    <row r="24" spans="1:10" ht="15.75">
      <c r="A24" s="54">
        <v>10</v>
      </c>
      <c r="B24" s="505" t="s">
        <v>300</v>
      </c>
      <c r="C24" s="505"/>
      <c r="D24" s="505"/>
      <c r="E24" s="505"/>
      <c r="F24" s="505"/>
      <c r="G24" s="505"/>
      <c r="H24" s="505"/>
      <c r="I24" s="292">
        <f>I19-I21-I23</f>
        <v>0</v>
      </c>
      <c r="J24" s="292">
        <f>J19-J21-J23</f>
        <v>0</v>
      </c>
    </row>
    <row r="25" spans="1:10" s="249" customFormat="1" ht="15.75">
      <c r="A25" s="246">
        <v>11</v>
      </c>
      <c r="B25" s="545" t="s">
        <v>237</v>
      </c>
      <c r="C25" s="546"/>
      <c r="D25" s="546"/>
      <c r="E25" s="546"/>
      <c r="F25" s="546"/>
      <c r="G25" s="546"/>
      <c r="H25" s="248"/>
      <c r="I25" s="294">
        <f>ROUNDUP(IF(H25&lt;=200000,90%*H25,200000),-3)</f>
        <v>0</v>
      </c>
      <c r="J25" s="294">
        <v>0</v>
      </c>
    </row>
    <row r="26" spans="1:10" ht="15.75">
      <c r="A26" s="559">
        <v>12</v>
      </c>
      <c r="B26" s="488" t="s">
        <v>91</v>
      </c>
      <c r="C26" s="489"/>
      <c r="D26" s="490"/>
      <c r="E26" s="495" t="s">
        <v>242</v>
      </c>
      <c r="F26" s="496"/>
      <c r="G26" s="497"/>
      <c r="H26" s="242"/>
      <c r="I26" s="543">
        <f>H26+H27</f>
        <v>0</v>
      </c>
      <c r="J26" s="543">
        <f>H26+H27</f>
        <v>0</v>
      </c>
    </row>
    <row r="27" spans="1:10" ht="15.75">
      <c r="A27" s="560"/>
      <c r="B27" s="491"/>
      <c r="C27" s="492"/>
      <c r="D27" s="493"/>
      <c r="E27" s="495" t="s">
        <v>221</v>
      </c>
      <c r="F27" s="496"/>
      <c r="G27" s="497"/>
      <c r="H27" s="242"/>
      <c r="I27" s="543"/>
      <c r="J27" s="544"/>
    </row>
    <row r="28" spans="1:10" ht="15.75">
      <c r="A28" s="54">
        <v>13</v>
      </c>
      <c r="B28" s="505" t="s">
        <v>304</v>
      </c>
      <c r="C28" s="505"/>
      <c r="D28" s="505"/>
      <c r="E28" s="505"/>
      <c r="F28" s="505"/>
      <c r="G28" s="505"/>
      <c r="H28" s="505"/>
      <c r="I28" s="292">
        <f>I24-I25+I26</f>
        <v>0</v>
      </c>
      <c r="J28" s="292">
        <f>J24-J25+J26</f>
        <v>0</v>
      </c>
    </row>
    <row r="29" spans="1:10">
      <c r="A29" s="56">
        <v>14</v>
      </c>
      <c r="B29" s="494" t="s">
        <v>249</v>
      </c>
      <c r="C29" s="509"/>
      <c r="D29" s="509"/>
      <c r="E29" s="509"/>
      <c r="F29" s="509"/>
      <c r="G29" s="509"/>
      <c r="H29" s="509"/>
      <c r="I29" s="295">
        <f>'Chapter VI'!Q36</f>
        <v>0</v>
      </c>
      <c r="J29" s="295">
        <v>0</v>
      </c>
    </row>
    <row r="30" spans="1:10" s="4" customFormat="1">
      <c r="A30" s="220">
        <v>15</v>
      </c>
      <c r="B30" s="501" t="s">
        <v>305</v>
      </c>
      <c r="C30" s="514"/>
      <c r="D30" s="514"/>
      <c r="E30" s="514"/>
      <c r="F30" s="514"/>
      <c r="G30" s="514"/>
      <c r="H30" s="515"/>
      <c r="I30" s="295">
        <f>I28-I29</f>
        <v>0</v>
      </c>
      <c r="J30" s="295">
        <f>J28</f>
        <v>0</v>
      </c>
    </row>
    <row r="31" spans="1:10">
      <c r="A31" s="227">
        <v>16</v>
      </c>
      <c r="B31" s="532" t="s">
        <v>65</v>
      </c>
      <c r="C31" s="533"/>
      <c r="D31" s="533"/>
      <c r="E31" s="533"/>
      <c r="F31" s="533"/>
      <c r="G31" s="533"/>
      <c r="H31" s="534"/>
      <c r="I31" s="296">
        <f>ROUND(I30,-1)</f>
        <v>0</v>
      </c>
      <c r="J31" s="296">
        <f>ROUND(J30,-1)</f>
        <v>0</v>
      </c>
    </row>
    <row r="32" spans="1:10">
      <c r="A32" s="226">
        <v>17</v>
      </c>
      <c r="B32" s="521" t="s">
        <v>215</v>
      </c>
      <c r="C32" s="522"/>
      <c r="D32" s="522"/>
      <c r="E32" s="522"/>
      <c r="F32" s="522"/>
      <c r="G32" s="522"/>
      <c r="H32" s="527"/>
      <c r="I32" s="297">
        <f>ROUNDUP(IF(G7&lt;=59,IF(I31&lt;=250000,0,IF(I31&lt;=500000,(I31-250000)*5%,IF(I31&lt;=1000000,(I31-500000)*20%+12500,IF(I31&gt;1000000,(I31-1000000)*30%+112500)))),IF(G7&gt;=60,IF(I31&lt;=300000,0,IF(I31&lt;=500000,(I31-300000)*5%,IF(I31&lt;=1000000,(I31-500000)*20%+10000,IF(I31&gt;1000000,(I31-1000000)*30%+110000)))))),0)</f>
        <v>0</v>
      </c>
      <c r="J32" s="297">
        <f>ROUNDUP(IF(J31&lt;=250000,0,IF(J31&lt;=500000,(J31-250000)*5%,IF(J31&lt;=750000,(J31-500000)*10%+12500,IF(J31&lt;=1000000,(J31-750000)*15%+37500,IF(J31&lt;=1250000,(J31-1000000)*20%+75000,IF(J31&lt;=1500000,(J31-1250000)*25%+125000,IF(J31&gt;1500000,(J31-1500000)*30%+187500))))))),0)</f>
        <v>0</v>
      </c>
    </row>
    <row r="33" spans="1:10">
      <c r="A33" s="56">
        <v>18</v>
      </c>
      <c r="B33" s="518" t="s">
        <v>7</v>
      </c>
      <c r="C33" s="514"/>
      <c r="D33" s="514"/>
      <c r="E33" s="514"/>
      <c r="F33" s="514"/>
      <c r="G33" s="519"/>
      <c r="H33" s="520"/>
      <c r="I33" s="295">
        <f>IF(I31&lt;=500000,I32,0)</f>
        <v>0</v>
      </c>
      <c r="J33" s="295">
        <f>IF(J31&lt;=500000,J32,0)</f>
        <v>0</v>
      </c>
    </row>
    <row r="34" spans="1:10">
      <c r="A34" s="226">
        <v>19</v>
      </c>
      <c r="B34" s="521" t="s">
        <v>165</v>
      </c>
      <c r="C34" s="522"/>
      <c r="D34" s="522"/>
      <c r="E34" s="522"/>
      <c r="F34" s="522"/>
      <c r="G34" s="523"/>
      <c r="H34" s="524"/>
      <c r="I34" s="297">
        <f>IF(I32&lt;I33,0,(I32-I33))</f>
        <v>0</v>
      </c>
      <c r="J34" s="297">
        <f>IF(J32&lt;J33,0,(J32-J33))</f>
        <v>0</v>
      </c>
    </row>
    <row r="35" spans="1:10">
      <c r="A35" s="56">
        <v>20</v>
      </c>
      <c r="B35" s="518" t="s">
        <v>8</v>
      </c>
      <c r="C35" s="514"/>
      <c r="D35" s="514"/>
      <c r="E35" s="514"/>
      <c r="F35" s="514"/>
      <c r="G35" s="516"/>
      <c r="H35" s="517"/>
      <c r="I35" s="295">
        <f>ROUND(4%*I34,0)</f>
        <v>0</v>
      </c>
      <c r="J35" s="295">
        <f>ROUND(4%*J34,0)</f>
        <v>0</v>
      </c>
    </row>
    <row r="36" spans="1:10">
      <c r="A36" s="226">
        <v>21</v>
      </c>
      <c r="B36" s="521" t="s">
        <v>66</v>
      </c>
      <c r="C36" s="522"/>
      <c r="D36" s="522"/>
      <c r="E36" s="522"/>
      <c r="F36" s="522"/>
      <c r="G36" s="523"/>
      <c r="H36" s="524"/>
      <c r="I36" s="298">
        <f>I34+I35</f>
        <v>0</v>
      </c>
      <c r="J36" s="298">
        <f>J34+J35</f>
        <v>0</v>
      </c>
    </row>
    <row r="37" spans="1:10">
      <c r="A37" s="220">
        <v>22</v>
      </c>
      <c r="B37" s="501" t="s">
        <v>119</v>
      </c>
      <c r="C37" s="514"/>
      <c r="D37" s="514"/>
      <c r="E37" s="514"/>
      <c r="F37" s="514"/>
      <c r="G37" s="516"/>
      <c r="H37" s="517"/>
      <c r="I37" s="228"/>
      <c r="J37" s="228"/>
    </row>
    <row r="38" spans="1:10" s="3" customFormat="1">
      <c r="A38" s="270">
        <v>23</v>
      </c>
      <c r="B38" s="540" t="s">
        <v>9</v>
      </c>
      <c r="C38" s="541"/>
      <c r="D38" s="541"/>
      <c r="E38" s="541"/>
      <c r="F38" s="541"/>
      <c r="G38" s="541"/>
      <c r="H38" s="542"/>
      <c r="I38" s="299">
        <f>I36-I37</f>
        <v>0</v>
      </c>
      <c r="J38" s="299">
        <f>J36-J37</f>
        <v>0</v>
      </c>
    </row>
    <row r="39" spans="1:10" s="272" customFormat="1">
      <c r="A39" s="271">
        <v>24</v>
      </c>
      <c r="B39" s="510" t="s">
        <v>166</v>
      </c>
      <c r="C39" s="511"/>
      <c r="D39" s="511"/>
      <c r="E39" s="511"/>
      <c r="F39" s="511"/>
      <c r="G39" s="511"/>
      <c r="H39" s="512"/>
      <c r="I39" s="300">
        <f>Salary!L16+'Form 12B'!M22+Salary!J21+Pension!G16+Pension!C20</f>
        <v>0</v>
      </c>
      <c r="J39" s="300">
        <f>Salary!L16+'Form 12B'!M22+Salary!J21+Pension!G16+Pension!C20</f>
        <v>0</v>
      </c>
    </row>
    <row r="40" spans="1:10">
      <c r="A40" s="56">
        <v>25</v>
      </c>
      <c r="B40" s="513" t="str">
        <f>IF(I38&gt;I39,"Tax Payable",IF(I38&lt;I39,"Tax Refund","Tax Payable/Refund"))</f>
        <v>Tax Payable/Refund</v>
      </c>
      <c r="C40" s="513"/>
      <c r="D40" s="513"/>
      <c r="E40" s="513"/>
      <c r="F40" s="513"/>
      <c r="G40" s="513"/>
      <c r="H40" s="513"/>
      <c r="I40" s="295">
        <f>I38-I39</f>
        <v>0</v>
      </c>
      <c r="J40" s="295">
        <f>J38-J39</f>
        <v>0</v>
      </c>
    </row>
    <row r="41" spans="1:10">
      <c r="A41" s="53"/>
      <c r="B41" s="601"/>
      <c r="C41" s="601"/>
      <c r="D41" s="601"/>
      <c r="E41" s="601"/>
      <c r="F41" s="601"/>
      <c r="G41" s="601"/>
      <c r="H41" s="601"/>
      <c r="I41" s="602"/>
      <c r="J41" s="602"/>
    </row>
    <row r="42" spans="1:10">
      <c r="A42" s="569" t="s">
        <v>306</v>
      </c>
      <c r="B42" s="569"/>
      <c r="C42" s="569"/>
      <c r="D42" s="569"/>
      <c r="E42" s="569"/>
      <c r="F42" s="569"/>
      <c r="G42" s="569"/>
      <c r="H42" s="599" t="s">
        <v>50</v>
      </c>
    </row>
    <row r="43" spans="1:10">
      <c r="A43" s="2"/>
      <c r="B43" s="2"/>
      <c r="C43" s="2"/>
      <c r="D43" s="600"/>
      <c r="E43" s="600"/>
      <c r="F43" s="600"/>
      <c r="G43" s="600"/>
      <c r="H43" s="2"/>
      <c r="I43" s="2"/>
      <c r="J43" s="2"/>
    </row>
    <row r="44" spans="1:10">
      <c r="A44" s="2"/>
      <c r="B44" s="2"/>
      <c r="C44" s="2"/>
      <c r="D44" s="600"/>
      <c r="E44" s="600"/>
      <c r="F44" s="600"/>
      <c r="G44" s="600"/>
      <c r="H44" s="2"/>
      <c r="I44" s="2"/>
      <c r="J44" s="2"/>
    </row>
    <row r="45" spans="1:10">
      <c r="A45" s="2"/>
      <c r="B45" s="2"/>
      <c r="C45" s="2"/>
      <c r="D45" s="600"/>
      <c r="E45" s="600"/>
      <c r="F45" s="600"/>
      <c r="G45" s="600"/>
      <c r="H45" s="2"/>
      <c r="I45" s="2"/>
      <c r="J45" s="2"/>
    </row>
    <row r="46" spans="1:10">
      <c r="A46" s="2"/>
      <c r="B46" s="2"/>
      <c r="C46" s="2"/>
      <c r="D46" s="600"/>
      <c r="E46" s="600"/>
      <c r="F46" s="600"/>
      <c r="G46" s="600"/>
      <c r="H46" s="2"/>
      <c r="I46" s="2"/>
      <c r="J46" s="2"/>
    </row>
    <row r="47" spans="1:10">
      <c r="A47" s="2"/>
      <c r="B47" s="2"/>
      <c r="C47" s="2"/>
      <c r="D47" s="600"/>
      <c r="E47" s="600"/>
      <c r="F47" s="600"/>
      <c r="G47" s="600"/>
      <c r="H47" s="2"/>
      <c r="I47" s="2"/>
      <c r="J47" s="2"/>
    </row>
    <row r="48" spans="1:10">
      <c r="A48" s="2"/>
      <c r="B48" s="2"/>
      <c r="C48" s="2"/>
      <c r="D48" s="600"/>
      <c r="E48" s="600"/>
      <c r="F48" s="600"/>
      <c r="G48" s="600"/>
      <c r="H48" s="2"/>
      <c r="I48" s="2"/>
      <c r="J48" s="2"/>
    </row>
    <row r="49" spans="1:10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s="73" customFormat="1" ht="12.75">
      <c r="A50" s="218" t="s">
        <v>303</v>
      </c>
      <c r="B50" s="196"/>
      <c r="C50" s="196"/>
      <c r="D50" s="196"/>
      <c r="E50" s="197"/>
      <c r="F50" s="196"/>
      <c r="G50" s="196"/>
      <c r="H50" s="196"/>
      <c r="I50" s="198"/>
      <c r="J50" s="245" t="s">
        <v>233</v>
      </c>
    </row>
    <row r="51" spans="1:10" s="3" customFormat="1">
      <c r="A51" s="218"/>
      <c r="E51" s="126"/>
      <c r="I51" s="125"/>
      <c r="J51" s="125"/>
    </row>
  </sheetData>
  <sheetProtection password="CB52" sheet="1" objects="1" scenarios="1"/>
  <mergeCells count="52">
    <mergeCell ref="A42:G42"/>
    <mergeCell ref="B14:F14"/>
    <mergeCell ref="I26:I27"/>
    <mergeCell ref="J26:J27"/>
    <mergeCell ref="B25:G25"/>
    <mergeCell ref="A1:C1"/>
    <mergeCell ref="D1:G1"/>
    <mergeCell ref="H1:J1"/>
    <mergeCell ref="I21:I22"/>
    <mergeCell ref="J21:J22"/>
    <mergeCell ref="E10:F10"/>
    <mergeCell ref="H8:J8"/>
    <mergeCell ref="A8:C8"/>
    <mergeCell ref="G6:I6"/>
    <mergeCell ref="I4:J4"/>
    <mergeCell ref="I20:J20"/>
    <mergeCell ref="A26:A27"/>
    <mergeCell ref="B13:F13"/>
    <mergeCell ref="B28:H28"/>
    <mergeCell ref="C3:H3"/>
    <mergeCell ref="E6:F6"/>
    <mergeCell ref="B32:H32"/>
    <mergeCell ref="C5:F5"/>
    <mergeCell ref="H7:I7"/>
    <mergeCell ref="B11:F11"/>
    <mergeCell ref="C7:D7"/>
    <mergeCell ref="B9:H9"/>
    <mergeCell ref="B31:H31"/>
    <mergeCell ref="B10:D10"/>
    <mergeCell ref="E7:F7"/>
    <mergeCell ref="C6:D6"/>
    <mergeCell ref="B38:H38"/>
    <mergeCell ref="B29:H29"/>
    <mergeCell ref="B39:H39"/>
    <mergeCell ref="B40:H40"/>
    <mergeCell ref="B30:H30"/>
    <mergeCell ref="B37:H37"/>
    <mergeCell ref="B33:H33"/>
    <mergeCell ref="B34:H34"/>
    <mergeCell ref="B35:H35"/>
    <mergeCell ref="B36:H36"/>
    <mergeCell ref="B19:H19"/>
    <mergeCell ref="B20:H20"/>
    <mergeCell ref="B23:H23"/>
    <mergeCell ref="A21:A22"/>
    <mergeCell ref="B24:H24"/>
    <mergeCell ref="B21:D22"/>
    <mergeCell ref="B26:D27"/>
    <mergeCell ref="F21:G21"/>
    <mergeCell ref="F22:G22"/>
    <mergeCell ref="E27:G27"/>
    <mergeCell ref="E26:G26"/>
  </mergeCells>
  <dataValidations count="1">
    <dataValidation type="list" allowBlank="1" showInputMessage="1" showErrorMessage="1" sqref="H42">
      <formula1>"Select,2016-17,2019-20,NA"</formula1>
    </dataValidation>
  </dataValidations>
  <pageMargins left="0.23622047244094491" right="0.23622047244094491" top="0.41" bottom="0.94488188976377963" header="0.24" footer="0.31496062992125984"/>
  <pageSetup paperSize="9" orientation="portrait" r:id="rId1"/>
  <headerFooter scaleWithDoc="0">
    <oddFooter>&amp;C&amp;9Developed by Mr. Shaikh Rizwan, Office Assistant, A. Torab &amp; Co. (Chartered Accountants) 
Special thanks to Dr. (CA) Ayan Majumdar, Asstt. Prof., Dept. of MBA, Aliah University 
https://www.aliah.ac.in/finance-offices           tax.rizz@gmail.com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30"/>
  <sheetViews>
    <sheetView showGridLines="0" workbookViewId="0">
      <selection activeCell="B10" sqref="B10"/>
    </sheetView>
  </sheetViews>
  <sheetFormatPr defaultRowHeight="15"/>
  <cols>
    <col min="2" max="2" width="10" customWidth="1"/>
    <col min="5" max="5" width="7" customWidth="1"/>
    <col min="6" max="6" width="7.7109375" customWidth="1"/>
    <col min="9" max="9" width="10" bestFit="1" customWidth="1"/>
    <col min="10" max="10" width="8.28515625" customWidth="1"/>
    <col min="12" max="12" width="7.42578125" customWidth="1"/>
    <col min="14" max="14" width="10" bestFit="1" customWidth="1"/>
  </cols>
  <sheetData>
    <row r="1" spans="1:15" s="244" customFormat="1">
      <c r="A1" s="369"/>
      <c r="B1" s="369"/>
      <c r="C1" s="369"/>
      <c r="E1" s="369"/>
      <c r="F1" s="369"/>
      <c r="G1" s="369"/>
      <c r="H1" s="369"/>
      <c r="I1" s="369"/>
      <c r="M1" s="369"/>
      <c r="N1" s="369"/>
    </row>
    <row r="3" spans="1:15">
      <c r="B3" s="566" t="s">
        <v>107</v>
      </c>
      <c r="C3" s="566"/>
      <c r="D3" s="566"/>
      <c r="E3" s="566"/>
      <c r="F3" s="566"/>
      <c r="G3" s="566"/>
      <c r="H3" s="566"/>
      <c r="I3" s="566"/>
      <c r="J3" s="566"/>
      <c r="K3" s="566"/>
      <c r="L3" s="566"/>
      <c r="M3" s="183"/>
    </row>
    <row r="4" spans="1:15">
      <c r="B4" s="567" t="s">
        <v>108</v>
      </c>
      <c r="C4" s="567"/>
      <c r="D4" s="567"/>
      <c r="E4" s="567"/>
      <c r="F4" s="567"/>
      <c r="G4" s="567"/>
      <c r="H4" s="567"/>
      <c r="I4" s="567"/>
      <c r="J4" s="567"/>
      <c r="K4" s="567"/>
      <c r="L4" s="567"/>
      <c r="M4" s="565"/>
      <c r="N4" s="565"/>
      <c r="O4" s="180"/>
    </row>
    <row r="5" spans="1:15">
      <c r="B5" s="568" t="s">
        <v>263</v>
      </c>
      <c r="C5" s="568"/>
      <c r="D5" s="568"/>
      <c r="E5" s="568"/>
      <c r="F5" s="568"/>
      <c r="G5" s="568"/>
      <c r="H5" s="568"/>
      <c r="I5" s="568"/>
      <c r="J5" s="568"/>
      <c r="K5" s="568"/>
      <c r="L5" s="568"/>
      <c r="M5" s="369"/>
      <c r="N5" s="369"/>
      <c r="O5" s="180"/>
    </row>
    <row r="6" spans="1:15">
      <c r="A6" s="562" t="s">
        <v>240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  <c r="L6" s="562"/>
      <c r="M6" s="565"/>
      <c r="N6" s="565"/>
    </row>
    <row r="7" spans="1:15">
      <c r="A7" s="93" t="s">
        <v>86</v>
      </c>
      <c r="B7" s="564">
        <f>Letter!E6</f>
        <v>0</v>
      </c>
      <c r="C7" s="564"/>
      <c r="D7" s="564"/>
      <c r="E7" s="564"/>
      <c r="F7" s="564"/>
      <c r="G7" s="564"/>
      <c r="H7" s="564"/>
      <c r="M7" s="565"/>
      <c r="N7" s="565"/>
    </row>
    <row r="8" spans="1:15">
      <c r="M8" s="177"/>
      <c r="N8" s="177"/>
    </row>
    <row r="9" spans="1:15" s="7" customFormat="1" ht="45.75" customHeight="1">
      <c r="A9" s="70" t="s">
        <v>10</v>
      </c>
      <c r="B9" s="65" t="s">
        <v>11</v>
      </c>
      <c r="C9" s="66" t="s">
        <v>92</v>
      </c>
      <c r="D9" s="66" t="s">
        <v>12</v>
      </c>
      <c r="E9" s="66" t="s">
        <v>13</v>
      </c>
      <c r="F9" s="66" t="s">
        <v>190</v>
      </c>
      <c r="G9" s="65" t="s">
        <v>14</v>
      </c>
      <c r="H9" s="65" t="s">
        <v>64</v>
      </c>
      <c r="I9" s="77" t="s">
        <v>17</v>
      </c>
      <c r="J9" s="67" t="s">
        <v>15</v>
      </c>
      <c r="K9" s="66" t="s">
        <v>112</v>
      </c>
      <c r="L9" s="66" t="s">
        <v>16</v>
      </c>
      <c r="M9" s="68" t="s">
        <v>87</v>
      </c>
      <c r="N9" s="68" t="s">
        <v>18</v>
      </c>
    </row>
    <row r="10" spans="1:15" s="1" customFormat="1" ht="16.5" customHeight="1">
      <c r="A10" s="221" t="s">
        <v>270</v>
      </c>
      <c r="B10" s="71"/>
      <c r="C10" s="99">
        <f>ROUND(3%*B10,0)</f>
        <v>0</v>
      </c>
      <c r="D10" s="99">
        <f>ROUND(IF(12%*B10&gt;12000,12000,12%*B10),0)</f>
        <v>0</v>
      </c>
      <c r="E10" s="99" t="b">
        <f>IF(B10&gt;0,500)</f>
        <v>0</v>
      </c>
      <c r="F10" s="71"/>
      <c r="G10" s="71"/>
      <c r="H10" s="71"/>
      <c r="I10" s="75">
        <f>SUM(B10:H10)</f>
        <v>0</v>
      </c>
      <c r="J10" s="52">
        <f>IF(I10&lt;=10000,0,IF(I10&lt;=15000,110,IF(I10&lt;=25000,130,IF(I10&lt;=40000,150,IF(I10&gt;40000,200)))))</f>
        <v>0</v>
      </c>
      <c r="K10" s="71"/>
      <c r="L10" s="52"/>
      <c r="M10" s="71"/>
      <c r="N10" s="75">
        <f>I10-J10-K10-L10-M10</f>
        <v>0</v>
      </c>
    </row>
    <row r="11" spans="1:15" s="1" customFormat="1" ht="16.5" customHeight="1">
      <c r="A11" s="221" t="s">
        <v>271</v>
      </c>
      <c r="B11" s="52">
        <f>B10</f>
        <v>0</v>
      </c>
      <c r="C11" s="99">
        <f t="shared" ref="C11:C21" si="0">ROUND(3%*B11,0)</f>
        <v>0</v>
      </c>
      <c r="D11" s="99">
        <f t="shared" ref="D11:D21" si="1">ROUND(IF(12%*B11&gt;12000,12000,12%*B11),0)</f>
        <v>0</v>
      </c>
      <c r="E11" s="99" t="b">
        <f t="shared" ref="E11:E21" si="2">IF(B11&gt;0,500)</f>
        <v>0</v>
      </c>
      <c r="F11" s="52"/>
      <c r="G11" s="71"/>
      <c r="H11" s="71"/>
      <c r="I11" s="75">
        <f t="shared" ref="I11:I21" si="3">SUM(B11:H11)</f>
        <v>0</v>
      </c>
      <c r="J11" s="52">
        <f t="shared" ref="J11:J21" si="4">IF(I11&lt;=10000,0,IF(I11&lt;=15000,110,IF(I11&lt;=25000,130,IF(I11&lt;=40000,150,IF(I11&gt;40000,200)))))</f>
        <v>0</v>
      </c>
      <c r="K11" s="52">
        <f>K10</f>
        <v>0</v>
      </c>
      <c r="L11" s="52">
        <f>L10</f>
        <v>0</v>
      </c>
      <c r="M11" s="52">
        <f>M10</f>
        <v>0</v>
      </c>
      <c r="N11" s="75">
        <f t="shared" ref="N11:N21" si="5">I11-J11-K11-L11-M11</f>
        <v>0</v>
      </c>
    </row>
    <row r="12" spans="1:15" s="1" customFormat="1" ht="16.5" customHeight="1">
      <c r="A12" s="221" t="s">
        <v>272</v>
      </c>
      <c r="B12" s="52">
        <f>B11</f>
        <v>0</v>
      </c>
      <c r="C12" s="99">
        <f t="shared" si="0"/>
        <v>0</v>
      </c>
      <c r="D12" s="99">
        <f t="shared" si="1"/>
        <v>0</v>
      </c>
      <c r="E12" s="99" t="b">
        <f t="shared" si="2"/>
        <v>0</v>
      </c>
      <c r="F12" s="52"/>
      <c r="G12" s="71"/>
      <c r="H12" s="71"/>
      <c r="I12" s="75">
        <f t="shared" si="3"/>
        <v>0</v>
      </c>
      <c r="J12" s="52">
        <f t="shared" si="4"/>
        <v>0</v>
      </c>
      <c r="K12" s="52">
        <f t="shared" ref="K12:L21" si="6">K11</f>
        <v>0</v>
      </c>
      <c r="L12" s="52">
        <f>L11</f>
        <v>0</v>
      </c>
      <c r="M12" s="52">
        <f>M11</f>
        <v>0</v>
      </c>
      <c r="N12" s="75">
        <f t="shared" si="5"/>
        <v>0</v>
      </c>
    </row>
    <row r="13" spans="1:15" s="1" customFormat="1" ht="16.5" customHeight="1">
      <c r="A13" s="221" t="s">
        <v>273</v>
      </c>
      <c r="B13" s="52">
        <f>B12</f>
        <v>0</v>
      </c>
      <c r="C13" s="99">
        <f t="shared" si="0"/>
        <v>0</v>
      </c>
      <c r="D13" s="99">
        <f t="shared" si="1"/>
        <v>0</v>
      </c>
      <c r="E13" s="99" t="b">
        <f t="shared" si="2"/>
        <v>0</v>
      </c>
      <c r="F13" s="52"/>
      <c r="G13" s="71"/>
      <c r="H13" s="71"/>
      <c r="I13" s="75">
        <f t="shared" si="3"/>
        <v>0</v>
      </c>
      <c r="J13" s="52">
        <f t="shared" si="4"/>
        <v>0</v>
      </c>
      <c r="K13" s="52">
        <f t="shared" si="6"/>
        <v>0</v>
      </c>
      <c r="L13" s="52">
        <f t="shared" si="6"/>
        <v>0</v>
      </c>
      <c r="M13" s="52">
        <f t="shared" ref="M13:M21" si="7">M12</f>
        <v>0</v>
      </c>
      <c r="N13" s="75">
        <f t="shared" si="5"/>
        <v>0</v>
      </c>
    </row>
    <row r="14" spans="1:15" s="1" customFormat="1" ht="16.5" customHeight="1">
      <c r="A14" s="221" t="s">
        <v>274</v>
      </c>
      <c r="B14" s="99">
        <f>B13+ROUND(3%*B13,-2)</f>
        <v>0</v>
      </c>
      <c r="C14" s="99">
        <f t="shared" si="0"/>
        <v>0</v>
      </c>
      <c r="D14" s="99">
        <f t="shared" si="1"/>
        <v>0</v>
      </c>
      <c r="E14" s="99" t="b">
        <f t="shared" si="2"/>
        <v>0</v>
      </c>
      <c r="F14" s="52"/>
      <c r="G14" s="71"/>
      <c r="H14" s="71"/>
      <c r="I14" s="75">
        <f t="shared" si="3"/>
        <v>0</v>
      </c>
      <c r="J14" s="52">
        <f t="shared" si="4"/>
        <v>0</v>
      </c>
      <c r="K14" s="52">
        <f t="shared" si="6"/>
        <v>0</v>
      </c>
      <c r="L14" s="52">
        <f t="shared" si="6"/>
        <v>0</v>
      </c>
      <c r="M14" s="52">
        <f t="shared" si="7"/>
        <v>0</v>
      </c>
      <c r="N14" s="75">
        <f t="shared" si="5"/>
        <v>0</v>
      </c>
    </row>
    <row r="15" spans="1:15" s="1" customFormat="1" ht="16.5" customHeight="1">
      <c r="A15" s="221" t="s">
        <v>275</v>
      </c>
      <c r="B15" s="52">
        <f>B14</f>
        <v>0</v>
      </c>
      <c r="C15" s="99">
        <f t="shared" si="0"/>
        <v>0</v>
      </c>
      <c r="D15" s="99">
        <f t="shared" si="1"/>
        <v>0</v>
      </c>
      <c r="E15" s="99" t="b">
        <f t="shared" si="2"/>
        <v>0</v>
      </c>
      <c r="F15" s="52"/>
      <c r="G15" s="71"/>
      <c r="H15" s="71"/>
      <c r="I15" s="75">
        <f t="shared" si="3"/>
        <v>0</v>
      </c>
      <c r="J15" s="52">
        <f t="shared" si="4"/>
        <v>0</v>
      </c>
      <c r="K15" s="52">
        <f t="shared" si="6"/>
        <v>0</v>
      </c>
      <c r="L15" s="52">
        <f t="shared" si="6"/>
        <v>0</v>
      </c>
      <c r="M15" s="52">
        <f t="shared" si="7"/>
        <v>0</v>
      </c>
      <c r="N15" s="75">
        <f t="shared" si="5"/>
        <v>0</v>
      </c>
    </row>
    <row r="16" spans="1:15" s="1" customFormat="1" ht="16.5" customHeight="1">
      <c r="A16" s="221" t="s">
        <v>276</v>
      </c>
      <c r="B16" s="52">
        <f>B15</f>
        <v>0</v>
      </c>
      <c r="C16" s="99">
        <f t="shared" si="0"/>
        <v>0</v>
      </c>
      <c r="D16" s="99">
        <f t="shared" si="1"/>
        <v>0</v>
      </c>
      <c r="E16" s="99" t="b">
        <f t="shared" si="2"/>
        <v>0</v>
      </c>
      <c r="F16" s="52"/>
      <c r="G16" s="71"/>
      <c r="H16" s="71"/>
      <c r="I16" s="75">
        <f t="shared" si="3"/>
        <v>0</v>
      </c>
      <c r="J16" s="52">
        <f t="shared" si="4"/>
        <v>0</v>
      </c>
      <c r="K16" s="52">
        <f t="shared" si="6"/>
        <v>0</v>
      </c>
      <c r="L16" s="52">
        <f t="shared" si="6"/>
        <v>0</v>
      </c>
      <c r="M16" s="52">
        <f t="shared" si="7"/>
        <v>0</v>
      </c>
      <c r="N16" s="75">
        <f t="shared" si="5"/>
        <v>0</v>
      </c>
    </row>
    <row r="17" spans="1:14" s="1" customFormat="1" ht="16.5" customHeight="1">
      <c r="A17" s="221" t="s">
        <v>277</v>
      </c>
      <c r="B17" s="52">
        <f t="shared" ref="B17:B21" si="8">B16</f>
        <v>0</v>
      </c>
      <c r="C17" s="99">
        <f t="shared" si="0"/>
        <v>0</v>
      </c>
      <c r="D17" s="99">
        <f t="shared" si="1"/>
        <v>0</v>
      </c>
      <c r="E17" s="99" t="b">
        <f t="shared" si="2"/>
        <v>0</v>
      </c>
      <c r="F17" s="52"/>
      <c r="G17" s="71"/>
      <c r="H17" s="71"/>
      <c r="I17" s="75">
        <f t="shared" si="3"/>
        <v>0</v>
      </c>
      <c r="J17" s="52">
        <f t="shared" si="4"/>
        <v>0</v>
      </c>
      <c r="K17" s="52">
        <f t="shared" si="6"/>
        <v>0</v>
      </c>
      <c r="L17" s="52">
        <f t="shared" si="6"/>
        <v>0</v>
      </c>
      <c r="M17" s="52">
        <f t="shared" si="7"/>
        <v>0</v>
      </c>
      <c r="N17" s="75">
        <f t="shared" si="5"/>
        <v>0</v>
      </c>
    </row>
    <row r="18" spans="1:14" s="1" customFormat="1" ht="16.5" customHeight="1">
      <c r="A18" s="221" t="s">
        <v>278</v>
      </c>
      <c r="B18" s="52">
        <f t="shared" si="8"/>
        <v>0</v>
      </c>
      <c r="C18" s="99">
        <f t="shared" si="0"/>
        <v>0</v>
      </c>
      <c r="D18" s="99">
        <f t="shared" si="1"/>
        <v>0</v>
      </c>
      <c r="E18" s="99" t="b">
        <f t="shared" si="2"/>
        <v>0</v>
      </c>
      <c r="F18" s="52"/>
      <c r="G18" s="71"/>
      <c r="H18" s="71"/>
      <c r="I18" s="75">
        <f t="shared" si="3"/>
        <v>0</v>
      </c>
      <c r="J18" s="52">
        <f t="shared" si="4"/>
        <v>0</v>
      </c>
      <c r="K18" s="52">
        <f t="shared" si="6"/>
        <v>0</v>
      </c>
      <c r="L18" s="52">
        <f t="shared" si="6"/>
        <v>0</v>
      </c>
      <c r="M18" s="52">
        <f t="shared" si="7"/>
        <v>0</v>
      </c>
      <c r="N18" s="75">
        <f t="shared" si="5"/>
        <v>0</v>
      </c>
    </row>
    <row r="19" spans="1:14" s="1" customFormat="1" ht="16.5" customHeight="1">
      <c r="A19" s="221" t="s">
        <v>279</v>
      </c>
      <c r="B19" s="52">
        <f t="shared" si="8"/>
        <v>0</v>
      </c>
      <c r="C19" s="99">
        <f t="shared" si="0"/>
        <v>0</v>
      </c>
      <c r="D19" s="99">
        <f t="shared" si="1"/>
        <v>0</v>
      </c>
      <c r="E19" s="99" t="b">
        <f t="shared" si="2"/>
        <v>0</v>
      </c>
      <c r="F19" s="52"/>
      <c r="G19" s="71"/>
      <c r="H19" s="71"/>
      <c r="I19" s="75">
        <f t="shared" si="3"/>
        <v>0</v>
      </c>
      <c r="J19" s="52">
        <f t="shared" si="4"/>
        <v>0</v>
      </c>
      <c r="K19" s="52">
        <f t="shared" si="6"/>
        <v>0</v>
      </c>
      <c r="L19" s="52">
        <f t="shared" si="6"/>
        <v>0</v>
      </c>
      <c r="M19" s="52">
        <f t="shared" si="7"/>
        <v>0</v>
      </c>
      <c r="N19" s="75">
        <f t="shared" si="5"/>
        <v>0</v>
      </c>
    </row>
    <row r="20" spans="1:14" s="1" customFormat="1" ht="16.5" customHeight="1">
      <c r="A20" s="221" t="s">
        <v>280</v>
      </c>
      <c r="B20" s="52">
        <f t="shared" si="8"/>
        <v>0</v>
      </c>
      <c r="C20" s="99">
        <f t="shared" si="0"/>
        <v>0</v>
      </c>
      <c r="D20" s="99">
        <f t="shared" si="1"/>
        <v>0</v>
      </c>
      <c r="E20" s="99" t="b">
        <f t="shared" si="2"/>
        <v>0</v>
      </c>
      <c r="F20" s="52"/>
      <c r="G20" s="71"/>
      <c r="H20" s="71"/>
      <c r="I20" s="75">
        <f t="shared" si="3"/>
        <v>0</v>
      </c>
      <c r="J20" s="52">
        <f t="shared" si="4"/>
        <v>0</v>
      </c>
      <c r="K20" s="52">
        <f t="shared" si="6"/>
        <v>0</v>
      </c>
      <c r="L20" s="52">
        <f t="shared" si="6"/>
        <v>0</v>
      </c>
      <c r="M20" s="52">
        <f t="shared" si="7"/>
        <v>0</v>
      </c>
      <c r="N20" s="75">
        <f t="shared" si="5"/>
        <v>0</v>
      </c>
    </row>
    <row r="21" spans="1:14" s="1" customFormat="1" ht="16.5" customHeight="1">
      <c r="A21" s="221" t="s">
        <v>281</v>
      </c>
      <c r="B21" s="52">
        <f t="shared" si="8"/>
        <v>0</v>
      </c>
      <c r="C21" s="99">
        <f t="shared" si="0"/>
        <v>0</v>
      </c>
      <c r="D21" s="99">
        <f t="shared" si="1"/>
        <v>0</v>
      </c>
      <c r="E21" s="99" t="b">
        <f t="shared" si="2"/>
        <v>0</v>
      </c>
      <c r="F21" s="52"/>
      <c r="G21" s="71"/>
      <c r="H21" s="71"/>
      <c r="I21" s="75">
        <f t="shared" si="3"/>
        <v>0</v>
      </c>
      <c r="J21" s="52">
        <f t="shared" si="4"/>
        <v>0</v>
      </c>
      <c r="K21" s="52">
        <f t="shared" si="6"/>
        <v>0</v>
      </c>
      <c r="L21" s="52">
        <f t="shared" si="6"/>
        <v>0</v>
      </c>
      <c r="M21" s="52">
        <f t="shared" si="7"/>
        <v>0</v>
      </c>
      <c r="N21" s="75">
        <f t="shared" si="5"/>
        <v>0</v>
      </c>
    </row>
    <row r="22" spans="1:14" s="1" customFormat="1" ht="16.5" customHeight="1">
      <c r="A22" s="69" t="s">
        <v>20</v>
      </c>
      <c r="B22" s="76">
        <f>SUM(B10:B21)</f>
        <v>0</v>
      </c>
      <c r="C22" s="76">
        <f t="shared" ref="C22:N22" si="9">SUM(C10:C21)</f>
        <v>0</v>
      </c>
      <c r="D22" s="76">
        <f t="shared" si="9"/>
        <v>0</v>
      </c>
      <c r="E22" s="76">
        <f t="shared" si="9"/>
        <v>0</v>
      </c>
      <c r="F22" s="164"/>
      <c r="G22" s="76">
        <f t="shared" si="9"/>
        <v>0</v>
      </c>
      <c r="H22" s="75">
        <f t="shared" si="9"/>
        <v>0</v>
      </c>
      <c r="I22" s="88">
        <f t="shared" si="9"/>
        <v>0</v>
      </c>
      <c r="J22" s="75">
        <f t="shared" si="9"/>
        <v>0</v>
      </c>
      <c r="K22" s="75">
        <f t="shared" si="9"/>
        <v>0</v>
      </c>
      <c r="L22" s="75">
        <f t="shared" si="9"/>
        <v>0</v>
      </c>
      <c r="M22" s="75">
        <f t="shared" si="9"/>
        <v>0</v>
      </c>
      <c r="N22" s="75">
        <f t="shared" si="9"/>
        <v>0</v>
      </c>
    </row>
    <row r="23" spans="1:14">
      <c r="E23" s="152"/>
      <c r="F23" s="152"/>
      <c r="G23" s="152"/>
      <c r="H23" s="152"/>
      <c r="I23" s="152"/>
      <c r="J23" s="152"/>
      <c r="K23" s="152"/>
      <c r="L23" s="152"/>
      <c r="M23" s="152"/>
      <c r="N23" s="152"/>
    </row>
    <row r="24" spans="1:14" s="2" customFormat="1">
      <c r="A24" s="561" t="s">
        <v>109</v>
      </c>
      <c r="B24" s="561"/>
      <c r="E24" s="49"/>
      <c r="F24" s="49"/>
      <c r="G24" s="49"/>
      <c r="H24" s="49"/>
      <c r="I24" s="49"/>
      <c r="J24" s="49"/>
      <c r="K24" s="49"/>
      <c r="L24" s="49"/>
      <c r="M24" s="49"/>
      <c r="N24" s="49"/>
    </row>
    <row r="25" spans="1:14" s="2" customFormat="1">
      <c r="A25" s="563" t="s">
        <v>110</v>
      </c>
      <c r="B25" s="563"/>
      <c r="C25" s="563"/>
      <c r="D25" s="563"/>
      <c r="E25" s="563"/>
      <c r="F25" s="49"/>
      <c r="G25" s="49"/>
      <c r="H25" s="49"/>
      <c r="I25" s="49"/>
      <c r="J25" s="49"/>
      <c r="K25" s="49"/>
      <c r="L25" s="49"/>
      <c r="M25" s="162"/>
      <c r="N25" s="49"/>
    </row>
    <row r="26" spans="1:14" s="2" customFormat="1">
      <c r="E26" s="49"/>
      <c r="F26" s="49"/>
      <c r="G26" s="49"/>
      <c r="H26" s="49"/>
      <c r="I26" s="49"/>
      <c r="J26" s="49"/>
      <c r="K26" s="49"/>
      <c r="L26" s="49"/>
      <c r="M26" s="163"/>
      <c r="N26" s="49"/>
    </row>
    <row r="27" spans="1:14" s="20" customFormat="1" ht="15.75">
      <c r="A27" s="32"/>
      <c r="B27" s="24"/>
      <c r="I27" s="23"/>
      <c r="J27" s="23"/>
      <c r="K27" s="23"/>
      <c r="L27" s="19"/>
    </row>
    <row r="28" spans="1:14" s="20" customFormat="1" ht="15.75">
      <c r="A28" s="33"/>
      <c r="I28" s="23"/>
      <c r="J28" s="23"/>
      <c r="K28" s="23"/>
      <c r="L28" s="19"/>
    </row>
    <row r="29" spans="1:14" s="3" customFormat="1">
      <c r="A29" s="218"/>
      <c r="B29" s="192"/>
      <c r="C29" s="192"/>
      <c r="D29" s="192"/>
      <c r="E29" s="192"/>
      <c r="F29" s="192"/>
      <c r="H29" s="192"/>
      <c r="I29" s="192"/>
      <c r="J29" s="192"/>
      <c r="K29" s="192"/>
      <c r="L29" s="192"/>
      <c r="M29" s="192"/>
      <c r="N29" s="245" t="s">
        <v>222</v>
      </c>
    </row>
    <row r="30" spans="1:14">
      <c r="A30" s="219"/>
    </row>
  </sheetData>
  <sheetProtection password="CB52" sheet="1" objects="1" scenarios="1"/>
  <mergeCells count="14">
    <mergeCell ref="A24:B24"/>
    <mergeCell ref="A6:L6"/>
    <mergeCell ref="A25:E25"/>
    <mergeCell ref="A1:C1"/>
    <mergeCell ref="M1:N1"/>
    <mergeCell ref="E1:I1"/>
    <mergeCell ref="B7:H7"/>
    <mergeCell ref="M6:N6"/>
    <mergeCell ref="M7:N7"/>
    <mergeCell ref="B3:L3"/>
    <mergeCell ref="B4:L4"/>
    <mergeCell ref="B5:L5"/>
    <mergeCell ref="M5:N5"/>
    <mergeCell ref="M4:N4"/>
  </mergeCells>
  <pageMargins left="0.92" right="0.17" top="0.38" bottom="1" header="0.3" footer="0.2"/>
  <pageSetup paperSize="9" orientation="landscape" r:id="rId1"/>
  <headerFooter>
    <oddFooter>&amp;C&amp;9Developed by Mr. Shaikh Rizwan, Office Assistant, A. Torab &amp; Co. (Chartered Accountants) 
Special thanks to Dr. (CA) Ayan Majumdar, Asstt. Prof., Dept. of MBA, Aliah University 
https://www.aliah.ac.in/finance-offices           tax.rizz@gmail.com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54"/>
  <sheetViews>
    <sheetView showGridLines="0" workbookViewId="0">
      <selection activeCell="G11" sqref="G11"/>
    </sheetView>
  </sheetViews>
  <sheetFormatPr defaultRowHeight="15"/>
  <cols>
    <col min="2" max="2" width="6.28515625" customWidth="1"/>
    <col min="5" max="5" width="6.7109375" customWidth="1"/>
    <col min="6" max="6" width="3.42578125" customWidth="1"/>
    <col min="7" max="7" width="6.7109375" customWidth="1"/>
  </cols>
  <sheetData>
    <row r="1" spans="1:10">
      <c r="A1" s="2"/>
      <c r="B1" s="2"/>
      <c r="C1" s="2"/>
      <c r="D1" s="2"/>
      <c r="E1" s="2"/>
      <c r="F1" s="2"/>
      <c r="G1" s="2"/>
      <c r="H1" s="2"/>
    </row>
    <row r="2" spans="1:10">
      <c r="A2" s="577" t="s">
        <v>97</v>
      </c>
      <c r="B2" s="577"/>
      <c r="C2" s="577"/>
      <c r="D2" s="577"/>
      <c r="E2" s="577"/>
      <c r="F2" s="577"/>
      <c r="G2" s="577"/>
      <c r="H2" s="577"/>
    </row>
    <row r="3" spans="1:10">
      <c r="A3" s="2"/>
      <c r="B3" s="2"/>
      <c r="C3" s="2"/>
      <c r="D3" s="2"/>
      <c r="E3" s="2"/>
      <c r="F3" s="2"/>
      <c r="G3" s="2"/>
      <c r="H3" s="2"/>
    </row>
    <row r="4" spans="1:10">
      <c r="A4" s="558" t="s">
        <v>301</v>
      </c>
      <c r="B4" s="558"/>
      <c r="C4" s="558"/>
      <c r="D4" s="558"/>
      <c r="E4" s="558"/>
      <c r="F4" s="558"/>
      <c r="G4" s="558"/>
      <c r="H4" s="558"/>
      <c r="I4" s="558"/>
      <c r="J4" s="558"/>
    </row>
    <row r="5" spans="1:10">
      <c r="A5" s="2"/>
      <c r="B5" s="2"/>
      <c r="C5" s="2"/>
      <c r="D5" s="2"/>
      <c r="E5" s="2"/>
      <c r="F5" s="2"/>
      <c r="G5" s="2"/>
      <c r="H5" s="2"/>
    </row>
    <row r="6" spans="1:10">
      <c r="A6" s="2"/>
      <c r="B6" s="2"/>
      <c r="C6" s="2"/>
      <c r="D6" s="2"/>
      <c r="E6" s="2"/>
      <c r="F6" s="2"/>
      <c r="G6" s="2"/>
      <c r="H6" s="2"/>
    </row>
    <row r="7" spans="1:10">
      <c r="A7" s="2"/>
      <c r="B7" s="2"/>
      <c r="C7" s="2"/>
      <c r="D7" s="2"/>
      <c r="E7" s="2"/>
      <c r="F7" s="2"/>
      <c r="G7" s="2"/>
      <c r="H7" s="2"/>
    </row>
    <row r="8" spans="1:10">
      <c r="A8" s="2"/>
      <c r="B8" s="60"/>
      <c r="C8" s="2"/>
      <c r="D8" s="2"/>
      <c r="E8" s="2"/>
      <c r="F8" s="2"/>
      <c r="G8" s="2"/>
      <c r="H8" s="2"/>
    </row>
    <row r="9" spans="1:10">
      <c r="A9" s="261"/>
      <c r="B9" s="578" t="s">
        <v>101</v>
      </c>
      <c r="C9" s="578"/>
      <c r="D9" s="578"/>
      <c r="E9" s="578"/>
      <c r="F9" s="578"/>
      <c r="G9" s="578"/>
      <c r="H9" s="261"/>
    </row>
    <row r="10" spans="1:10">
      <c r="A10" s="2"/>
      <c r="B10" s="258"/>
      <c r="C10" s="258"/>
      <c r="D10" s="258"/>
      <c r="E10" s="258"/>
      <c r="F10" s="258"/>
      <c r="G10" s="258"/>
      <c r="H10" s="16"/>
    </row>
    <row r="11" spans="1:10" ht="16.5" customHeight="1">
      <c r="A11" s="262"/>
      <c r="B11" s="59">
        <v>1</v>
      </c>
      <c r="C11" s="61" t="s">
        <v>117</v>
      </c>
      <c r="D11" s="62"/>
      <c r="E11" s="94"/>
      <c r="F11" s="95"/>
      <c r="G11" s="301" t="s">
        <v>50</v>
      </c>
      <c r="H11" s="265" t="s">
        <v>116</v>
      </c>
    </row>
    <row r="12" spans="1:10" ht="16.5" customHeight="1">
      <c r="A12" s="262"/>
      <c r="B12" s="59">
        <v>2</v>
      </c>
      <c r="C12" s="61" t="s">
        <v>98</v>
      </c>
      <c r="D12" s="62"/>
      <c r="E12" s="94"/>
      <c r="F12" s="95"/>
      <c r="G12" s="301" t="s">
        <v>50</v>
      </c>
      <c r="H12" s="2"/>
    </row>
    <row r="13" spans="1:10" ht="16.5" customHeight="1">
      <c r="A13" s="262"/>
      <c r="B13" s="59">
        <v>3</v>
      </c>
      <c r="C13" s="61" t="s">
        <v>99</v>
      </c>
      <c r="D13" s="62"/>
      <c r="E13" s="94"/>
      <c r="F13" s="95"/>
      <c r="G13" s="301" t="s">
        <v>50</v>
      </c>
      <c r="H13" s="2"/>
    </row>
    <row r="14" spans="1:10" ht="16.5" customHeight="1">
      <c r="A14" s="262"/>
      <c r="B14" s="59">
        <v>4</v>
      </c>
      <c r="C14" s="61" t="s">
        <v>100</v>
      </c>
      <c r="D14" s="62"/>
      <c r="E14" s="94"/>
      <c r="F14" s="95"/>
      <c r="G14" s="301" t="s">
        <v>50</v>
      </c>
      <c r="H14" s="2"/>
    </row>
    <row r="15" spans="1:10">
      <c r="A15" s="2"/>
      <c r="B15" s="2"/>
      <c r="C15" s="2"/>
      <c r="D15" s="2"/>
      <c r="E15" s="2"/>
      <c r="F15" s="2"/>
      <c r="G15" s="2"/>
      <c r="H15" s="2"/>
    </row>
    <row r="16" spans="1:10">
      <c r="A16" s="2"/>
      <c r="B16" s="2"/>
      <c r="C16" s="2"/>
      <c r="D16" s="2"/>
      <c r="E16" s="2"/>
      <c r="F16" s="2"/>
      <c r="G16" s="2"/>
      <c r="H16" s="2"/>
    </row>
    <row r="17" spans="1:8">
      <c r="A17" s="2"/>
      <c r="B17" s="578" t="s">
        <v>102</v>
      </c>
      <c r="C17" s="578"/>
      <c r="D17" s="578"/>
      <c r="E17" s="578"/>
      <c r="F17" s="578"/>
      <c r="G17" s="578"/>
      <c r="H17" s="2"/>
    </row>
    <row r="18" spans="1:8" ht="8.25" customHeight="1">
      <c r="A18" s="2"/>
      <c r="B18" s="2"/>
      <c r="C18" s="2"/>
      <c r="D18" s="2"/>
      <c r="E18" s="2"/>
      <c r="F18" s="2"/>
      <c r="G18" s="2"/>
      <c r="H18" s="2"/>
    </row>
    <row r="19" spans="1:8" ht="16.5" customHeight="1">
      <c r="A19" s="2"/>
      <c r="B19" s="59">
        <v>1</v>
      </c>
      <c r="C19" s="569" t="s">
        <v>103</v>
      </c>
      <c r="D19" s="569"/>
      <c r="E19" s="569"/>
      <c r="F19" s="569"/>
      <c r="G19" s="301" t="s">
        <v>50</v>
      </c>
    </row>
    <row r="20" spans="1:8" ht="16.5" customHeight="1">
      <c r="A20" s="2"/>
      <c r="B20" s="59">
        <v>2</v>
      </c>
      <c r="C20" s="569" t="s">
        <v>105</v>
      </c>
      <c r="D20" s="570"/>
      <c r="E20" s="570"/>
      <c r="F20" s="570"/>
      <c r="G20" s="301" t="s">
        <v>50</v>
      </c>
    </row>
    <row r="21" spans="1:8" ht="16.5" customHeight="1">
      <c r="A21" s="2"/>
      <c r="B21" s="59">
        <v>3</v>
      </c>
      <c r="C21" s="569" t="s">
        <v>104</v>
      </c>
      <c r="D21" s="570"/>
      <c r="E21" s="570"/>
      <c r="F21" s="570"/>
      <c r="G21" s="301" t="s">
        <v>50</v>
      </c>
    </row>
    <row r="22" spans="1:8">
      <c r="A22" s="2"/>
      <c r="B22" s="59">
        <v>4</v>
      </c>
      <c r="C22" s="569" t="s">
        <v>118</v>
      </c>
      <c r="D22" s="570"/>
      <c r="E22" s="570"/>
      <c r="F22" s="570"/>
      <c r="G22" s="301" t="s">
        <v>50</v>
      </c>
    </row>
    <row r="23" spans="1:8">
      <c r="A23" s="259"/>
      <c r="B23" s="63"/>
      <c r="C23" s="63"/>
      <c r="D23" s="63"/>
      <c r="E23" s="259"/>
      <c r="F23" s="260"/>
      <c r="G23" s="259"/>
      <c r="H23" s="2"/>
    </row>
    <row r="24" spans="1:8">
      <c r="A24" s="259"/>
      <c r="B24" s="63"/>
      <c r="C24" s="63"/>
      <c r="D24" s="63"/>
      <c r="E24" s="259"/>
      <c r="F24" s="260"/>
      <c r="G24" s="259"/>
      <c r="H24" s="2"/>
    </row>
    <row r="25" spans="1:8">
      <c r="A25" s="2"/>
      <c r="B25" s="2"/>
      <c r="C25" s="2"/>
      <c r="D25" s="2"/>
      <c r="E25" s="2"/>
      <c r="F25" s="2"/>
      <c r="G25" s="2"/>
      <c r="H25" s="2"/>
    </row>
    <row r="26" spans="1:8">
      <c r="A26" s="579" t="s">
        <v>106</v>
      </c>
      <c r="B26" s="580"/>
      <c r="C26" s="580"/>
      <c r="D26" s="580"/>
      <c r="E26" s="580"/>
      <c r="F26" s="580"/>
      <c r="G26" s="580"/>
      <c r="H26" s="581"/>
    </row>
    <row r="27" spans="1:8">
      <c r="A27" s="571"/>
      <c r="B27" s="572"/>
      <c r="C27" s="572"/>
      <c r="D27" s="572"/>
      <c r="E27" s="572"/>
      <c r="F27" s="572"/>
      <c r="G27" s="572"/>
      <c r="H27" s="573"/>
    </row>
    <row r="28" spans="1:8">
      <c r="A28" s="571"/>
      <c r="B28" s="572"/>
      <c r="C28" s="572"/>
      <c r="D28" s="572"/>
      <c r="E28" s="572"/>
      <c r="F28" s="572"/>
      <c r="G28" s="572"/>
      <c r="H28" s="573"/>
    </row>
    <row r="29" spans="1:8">
      <c r="A29" s="571"/>
      <c r="B29" s="572"/>
      <c r="C29" s="572"/>
      <c r="D29" s="572"/>
      <c r="E29" s="572"/>
      <c r="F29" s="572"/>
      <c r="G29" s="572"/>
      <c r="H29" s="573"/>
    </row>
    <row r="30" spans="1:8">
      <c r="A30" s="571"/>
      <c r="B30" s="572"/>
      <c r="C30" s="572"/>
      <c r="D30" s="572"/>
      <c r="E30" s="572"/>
      <c r="F30" s="572"/>
      <c r="G30" s="572"/>
      <c r="H30" s="573"/>
    </row>
    <row r="31" spans="1:8">
      <c r="A31" s="571"/>
      <c r="B31" s="572"/>
      <c r="C31" s="572"/>
      <c r="D31" s="572"/>
      <c r="E31" s="572"/>
      <c r="F31" s="572"/>
      <c r="G31" s="572"/>
      <c r="H31" s="573"/>
    </row>
    <row r="32" spans="1:8">
      <c r="A32" s="571"/>
      <c r="B32" s="572"/>
      <c r="C32" s="572"/>
      <c r="D32" s="572"/>
      <c r="E32" s="572"/>
      <c r="F32" s="572"/>
      <c r="G32" s="572"/>
      <c r="H32" s="573"/>
    </row>
    <row r="33" spans="1:8">
      <c r="A33" s="571"/>
      <c r="B33" s="572"/>
      <c r="C33" s="572"/>
      <c r="D33" s="572"/>
      <c r="E33" s="572"/>
      <c r="F33" s="572"/>
      <c r="G33" s="572"/>
      <c r="H33" s="573"/>
    </row>
    <row r="34" spans="1:8">
      <c r="A34" s="571"/>
      <c r="B34" s="572"/>
      <c r="C34" s="572"/>
      <c r="D34" s="572"/>
      <c r="E34" s="572"/>
      <c r="F34" s="572"/>
      <c r="G34" s="572"/>
      <c r="H34" s="573"/>
    </row>
    <row r="35" spans="1:8">
      <c r="A35" s="571"/>
      <c r="B35" s="572"/>
      <c r="C35" s="572"/>
      <c r="D35" s="572"/>
      <c r="E35" s="572"/>
      <c r="F35" s="572"/>
      <c r="G35" s="572"/>
      <c r="H35" s="573"/>
    </row>
    <row r="36" spans="1:8">
      <c r="A36" s="574"/>
      <c r="B36" s="575"/>
      <c r="C36" s="575"/>
      <c r="D36" s="575"/>
      <c r="E36" s="575"/>
      <c r="F36" s="575"/>
      <c r="G36" s="575"/>
      <c r="H36" s="576"/>
    </row>
    <row r="37" spans="1:8">
      <c r="A37" s="263"/>
      <c r="B37" s="263"/>
      <c r="C37" s="264"/>
      <c r="D37" s="264"/>
      <c r="E37" s="264"/>
      <c r="F37" s="264"/>
      <c r="G37" s="264"/>
      <c r="H37" s="263"/>
    </row>
    <row r="38" spans="1:8">
      <c r="A38" s="563" t="s">
        <v>251</v>
      </c>
      <c r="B38" s="563"/>
      <c r="C38" s="583">
        <f>Letter!E6</f>
        <v>0</v>
      </c>
      <c r="D38" s="583"/>
      <c r="E38" s="583"/>
      <c r="F38" s="583"/>
      <c r="G38" s="583"/>
      <c r="H38" s="2"/>
    </row>
    <row r="39" spans="1:8" ht="15.75">
      <c r="A39" s="582" t="s">
        <v>252</v>
      </c>
      <c r="B39" s="563"/>
      <c r="C39" s="584">
        <f>Letter!E7</f>
        <v>0</v>
      </c>
      <c r="D39" s="584"/>
      <c r="E39" s="584"/>
      <c r="F39" s="584"/>
      <c r="G39" s="584"/>
      <c r="H39" s="2"/>
    </row>
    <row r="40" spans="1:8" ht="15.75">
      <c r="A40" s="582" t="s">
        <v>253</v>
      </c>
      <c r="B40" s="563"/>
      <c r="C40" s="585">
        <f>Letter!E8</f>
        <v>0</v>
      </c>
      <c r="D40" s="585"/>
      <c r="E40" s="585"/>
      <c r="F40" s="585"/>
      <c r="G40" s="585"/>
      <c r="H40" s="2"/>
    </row>
    <row r="41" spans="1:8">
      <c r="A41" s="2"/>
      <c r="B41" s="2"/>
      <c r="C41" s="2"/>
      <c r="D41" s="2"/>
      <c r="E41" s="2"/>
      <c r="F41" s="2"/>
      <c r="G41" s="2"/>
      <c r="H41" s="2"/>
    </row>
    <row r="42" spans="1:8">
      <c r="A42" s="2"/>
      <c r="B42" s="2"/>
      <c r="C42" s="2"/>
      <c r="D42" s="2"/>
      <c r="E42" s="2"/>
      <c r="F42" s="2"/>
      <c r="G42" s="2"/>
      <c r="H42" s="2"/>
    </row>
    <row r="43" spans="1:8">
      <c r="A43" s="2"/>
      <c r="B43" s="2"/>
      <c r="C43" s="2"/>
      <c r="D43" s="2"/>
      <c r="E43" s="2"/>
      <c r="F43" s="2"/>
      <c r="G43" s="2"/>
      <c r="H43" s="2"/>
    </row>
    <row r="44" spans="1:8">
      <c r="A44" s="2"/>
      <c r="B44" s="2"/>
      <c r="C44" s="2"/>
      <c r="D44" s="2"/>
      <c r="E44" s="2"/>
      <c r="F44" s="2"/>
      <c r="G44" s="2"/>
      <c r="H44" s="2"/>
    </row>
    <row r="45" spans="1:8">
      <c r="A45" s="2"/>
      <c r="B45" s="2"/>
      <c r="C45" s="2"/>
      <c r="D45" s="2"/>
      <c r="E45" s="2"/>
      <c r="F45" s="2"/>
      <c r="G45" s="2"/>
      <c r="H45" s="2"/>
    </row>
    <row r="46" spans="1:8">
      <c r="A46" s="2"/>
      <c r="B46" s="2"/>
      <c r="C46" s="2"/>
      <c r="D46" s="2"/>
      <c r="E46" s="2"/>
      <c r="F46" s="2"/>
      <c r="G46" s="2"/>
      <c r="H46" s="2"/>
    </row>
    <row r="47" spans="1:8">
      <c r="A47" s="2"/>
      <c r="B47" s="2"/>
      <c r="C47" s="2"/>
      <c r="D47" s="2"/>
      <c r="E47" s="2"/>
      <c r="F47" s="2"/>
      <c r="G47" s="2"/>
      <c r="H47" s="2"/>
    </row>
    <row r="48" spans="1:8">
      <c r="A48" s="2"/>
      <c r="B48" s="2"/>
      <c r="C48" s="2"/>
      <c r="D48" s="2"/>
      <c r="E48" s="2"/>
      <c r="F48" s="2"/>
      <c r="G48" s="2"/>
      <c r="H48" s="2"/>
    </row>
    <row r="49" spans="1:8">
      <c r="A49" s="2"/>
      <c r="B49" s="2"/>
      <c r="C49" s="2"/>
      <c r="D49" s="2"/>
      <c r="E49" s="2"/>
      <c r="F49" s="2"/>
      <c r="G49" s="2"/>
      <c r="H49" s="2"/>
    </row>
    <row r="50" spans="1:8">
      <c r="A50" s="2"/>
      <c r="B50" s="2"/>
      <c r="C50" s="2"/>
      <c r="D50" s="2"/>
      <c r="E50" s="2"/>
      <c r="F50" s="2"/>
      <c r="G50" s="2"/>
      <c r="H50" s="2"/>
    </row>
    <row r="51" spans="1:8">
      <c r="A51" s="2"/>
      <c r="B51" s="2"/>
      <c r="C51" s="2"/>
      <c r="D51" s="2"/>
      <c r="E51" s="2"/>
      <c r="F51" s="2"/>
      <c r="G51" s="2"/>
    </row>
    <row r="52" spans="1:8">
      <c r="A52" s="2"/>
      <c r="B52" s="2"/>
      <c r="C52" s="2"/>
      <c r="D52" s="2"/>
      <c r="E52" s="2"/>
      <c r="F52" s="2"/>
      <c r="G52" s="2"/>
    </row>
    <row r="53" spans="1:8">
      <c r="A53" s="2"/>
      <c r="B53" s="2"/>
      <c r="C53" s="2"/>
      <c r="D53" s="2"/>
      <c r="E53" s="2"/>
      <c r="F53" s="2"/>
      <c r="G53" s="2"/>
    </row>
    <row r="54" spans="1:8">
      <c r="A54" s="2"/>
      <c r="B54" s="2"/>
      <c r="C54" s="2"/>
      <c r="D54" s="2"/>
      <c r="E54" s="2"/>
      <c r="F54" s="2"/>
      <c r="G54" s="2"/>
    </row>
  </sheetData>
  <sheetProtection password="CB52" sheet="1" objects="1" scenarios="1"/>
  <mergeCells count="26">
    <mergeCell ref="A38:B38"/>
    <mergeCell ref="A39:B39"/>
    <mergeCell ref="A40:B40"/>
    <mergeCell ref="C38:G38"/>
    <mergeCell ref="C39:G39"/>
    <mergeCell ref="C40:G40"/>
    <mergeCell ref="A2:H2"/>
    <mergeCell ref="B9:G9"/>
    <mergeCell ref="B17:G17"/>
    <mergeCell ref="A29:H29"/>
    <mergeCell ref="A30:H30"/>
    <mergeCell ref="A26:B26"/>
    <mergeCell ref="C26:H26"/>
    <mergeCell ref="A27:H27"/>
    <mergeCell ref="A28:H28"/>
    <mergeCell ref="C19:F19"/>
    <mergeCell ref="C20:F20"/>
    <mergeCell ref="C21:F21"/>
    <mergeCell ref="C22:F22"/>
    <mergeCell ref="A4:J4"/>
    <mergeCell ref="A34:H34"/>
    <mergeCell ref="A35:H35"/>
    <mergeCell ref="A36:H36"/>
    <mergeCell ref="A31:H31"/>
    <mergeCell ref="A32:H32"/>
    <mergeCell ref="A33:H33"/>
  </mergeCells>
  <dataValidations count="3">
    <dataValidation type="list" allowBlank="1" showInputMessage="1" showErrorMessage="1" sqref="F23:F24 F11:F14">
      <formula1>#REF!</formula1>
    </dataValidation>
    <dataValidation type="list" allowBlank="1" showInputMessage="1" showErrorMessage="1" sqref="G19:G22">
      <formula1>"Select,Poor,Good,Best"</formula1>
    </dataValidation>
    <dataValidation type="list" allowBlank="1" showInputMessage="1" showErrorMessage="1" sqref="G11:G14">
      <formula1>"Select,Yes,No"</formula1>
    </dataValidation>
  </dataValidations>
  <pageMargins left="0.68" right="0.68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Instructions</vt:lpstr>
      <vt:lpstr>Letter</vt:lpstr>
      <vt:lpstr>Salary</vt:lpstr>
      <vt:lpstr>Pension</vt:lpstr>
      <vt:lpstr>Chapter VI</vt:lpstr>
      <vt:lpstr>10(13A)</vt:lpstr>
      <vt:lpstr>IT Computation Form</vt:lpstr>
      <vt:lpstr>Form 12B</vt:lpstr>
      <vt:lpstr>Feedback</vt:lpstr>
      <vt:lpstr>IT Slab</vt:lpstr>
      <vt:lpstr>working sheet</vt:lpstr>
      <vt:lpstr>'IT Computation Form'!Print_Titles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2022-01-28T12:04:47Z</dcterms:modified>
</cp:coreProperties>
</file>